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autoCompressPictures="0" defaultThemeVersion="124226"/>
  <bookViews>
    <workbookView xWindow="555" yWindow="540" windowWidth="12315" windowHeight="6870"/>
  </bookViews>
  <sheets>
    <sheet name="Titelblad" sheetId="56" r:id="rId1"/>
    <sheet name="NT2-cursist profiel" sheetId="28" r:id="rId2"/>
    <sheet name="NT2-leraar proflel" sheetId="29" r:id="rId3"/>
    <sheet name="Onderwijsaanbod" sheetId="57" r:id="rId4"/>
    <sheet name="Onderwijsorganisatie" sheetId="43" r:id="rId5"/>
    <sheet name="Didactisch klimaat" sheetId="45" r:id="rId6"/>
    <sheet name="Begeleiding" sheetId="46" r:id="rId7"/>
    <sheet name="Afstemming andere partners" sheetId="47" r:id="rId8"/>
    <sheet name="Professionalisering" sheetId="48" r:id="rId9"/>
    <sheet name="Kwaliteitszorg" sheetId="49" r:id="rId10"/>
    <sheet name="Externe zorg voor kwaliteit" sheetId="38" r:id="rId11"/>
    <sheet name="Output" sheetId="39" r:id="rId12"/>
    <sheet name="SWOT CBE" sheetId="40" r:id="rId13"/>
    <sheet name="Samenvatting" sheetId="41" state="hidden" r:id="rId14"/>
    <sheet name="Samenvattend scores DCBA" sheetId="55" r:id="rId15"/>
    <sheet name="Samenvattend webdiagram" sheetId="3" r:id="rId16"/>
  </sheets>
  <definedNames>
    <definedName name="OLE_LINK1" localSheetId="7">#REF!</definedName>
    <definedName name="OLE_LINK1" localSheetId="6">#REF!</definedName>
    <definedName name="OLE_LINK1" localSheetId="5">#REF!</definedName>
    <definedName name="OLE_LINK1" localSheetId="9">#REF!</definedName>
    <definedName name="OLE_LINK1" localSheetId="3">#REF!</definedName>
    <definedName name="OLE_LINK1" localSheetId="4">#REF!</definedName>
    <definedName name="OLE_LINK1" localSheetId="8">#REF!</definedName>
    <definedName name="OLE_LINK1" localSheetId="12">'SWOT CBE'!$B$6</definedName>
    <definedName name="OLE_LINK1" localSheetId="0">#REF!</definedName>
    <definedName name="OLE_LINK1">#REF!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C19" i="57" l="1"/>
  <c r="H19" i="57" s="1"/>
  <c r="C18" i="57"/>
  <c r="H18" i="57" s="1"/>
  <c r="C17" i="57"/>
  <c r="F17" i="57" s="1"/>
  <c r="C16" i="57"/>
  <c r="F16" i="57" s="1"/>
  <c r="H17" i="57" l="1"/>
  <c r="H16" i="57"/>
  <c r="F19" i="57"/>
  <c r="F18" i="57"/>
  <c r="F21" i="57" l="1"/>
  <c r="F22" i="57" s="1"/>
  <c r="K15" i="41"/>
  <c r="H11" i="41"/>
  <c r="O4" i="41"/>
  <c r="O5" i="41"/>
  <c r="O6" i="41"/>
  <c r="O7" i="41"/>
  <c r="O8" i="41"/>
  <c r="O9" i="41"/>
  <c r="O3" i="41"/>
  <c r="C19" i="49"/>
  <c r="N9" i="41" s="1"/>
  <c r="C18" i="49"/>
  <c r="F18" i="49" s="1"/>
  <c r="C17" i="49"/>
  <c r="H17" i="49" s="1"/>
  <c r="L21" i="41" s="1"/>
  <c r="C16" i="49"/>
  <c r="K9" i="41" s="1"/>
  <c r="C13" i="48"/>
  <c r="F13" i="48" s="1"/>
  <c r="C12" i="48"/>
  <c r="F12" i="48" s="1"/>
  <c r="M8" i="41"/>
  <c r="C11" i="48"/>
  <c r="H11" i="48" s="1"/>
  <c r="L20" i="41" s="1"/>
  <c r="C10" i="48"/>
  <c r="K8" i="41"/>
  <c r="C25" i="47"/>
  <c r="F25" i="47" s="1"/>
  <c r="C24" i="47"/>
  <c r="H24" i="47" s="1"/>
  <c r="M19" i="41" s="1"/>
  <c r="C23" i="47"/>
  <c r="H23" i="47" s="1"/>
  <c r="L19" i="41" s="1"/>
  <c r="C22" i="47"/>
  <c r="H22" i="47" s="1"/>
  <c r="K19" i="41" s="1"/>
  <c r="C18" i="45"/>
  <c r="F18" i="45" s="1"/>
  <c r="C19" i="45"/>
  <c r="H19" i="45" s="1"/>
  <c r="N17" i="41" s="1"/>
  <c r="C17" i="45"/>
  <c r="F17" i="45" s="1"/>
  <c r="C16" i="45"/>
  <c r="F16" i="45" s="1"/>
  <c r="C19" i="43"/>
  <c r="H19" i="43" s="1"/>
  <c r="K16" i="41" s="1"/>
  <c r="C22" i="43"/>
  <c r="F22" i="43" s="1"/>
  <c r="C21" i="43"/>
  <c r="M4" i="41" s="1"/>
  <c r="C20" i="43"/>
  <c r="L4" i="41" s="1"/>
  <c r="F19" i="43"/>
  <c r="N3" i="41"/>
  <c r="F10" i="48"/>
  <c r="H10" i="48"/>
  <c r="K20" i="41" s="1"/>
  <c r="H20" i="43"/>
  <c r="L16" i="41" s="1"/>
  <c r="C20" i="46"/>
  <c r="H10" i="41"/>
  <c r="F16" i="49"/>
  <c r="H16" i="49"/>
  <c r="K21" i="41" s="1"/>
  <c r="L9" i="41"/>
  <c r="M9" i="41"/>
  <c r="H18" i="49"/>
  <c r="M21" i="41" s="1"/>
  <c r="H12" i="48"/>
  <c r="M20" i="41" s="1"/>
  <c r="H18" i="45"/>
  <c r="M17" i="41" s="1"/>
  <c r="M5" i="41"/>
  <c r="L5" i="41"/>
  <c r="H21" i="43"/>
  <c r="M16" i="41" s="1"/>
  <c r="H17" i="45"/>
  <c r="L17" i="41" s="1"/>
  <c r="C19" i="46"/>
  <c r="H19" i="46" s="1"/>
  <c r="M18" i="41" s="1"/>
  <c r="C17" i="46"/>
  <c r="H17" i="46" s="1"/>
  <c r="K18" i="41" s="1"/>
  <c r="C18" i="46"/>
  <c r="H18" i="46" s="1"/>
  <c r="L18" i="41" s="1"/>
  <c r="N4" i="41"/>
  <c r="K5" i="41"/>
  <c r="H22" i="43"/>
  <c r="N16" i="41"/>
  <c r="F24" i="47" l="1"/>
  <c r="F21" i="43"/>
  <c r="K4" i="41"/>
  <c r="M7" i="41"/>
  <c r="O10" i="41"/>
  <c r="O11" i="41" s="1"/>
  <c r="F11" i="48"/>
  <c r="F16" i="48" s="1"/>
  <c r="N8" i="41"/>
  <c r="H13" i="48"/>
  <c r="N20" i="41" s="1"/>
  <c r="L8" i="41"/>
  <c r="K3" i="41"/>
  <c r="M3" i="41"/>
  <c r="M15" i="41"/>
  <c r="H25" i="47"/>
  <c r="N19" i="41" s="1"/>
  <c r="F23" i="47"/>
  <c r="N7" i="41"/>
  <c r="L7" i="41"/>
  <c r="H16" i="45"/>
  <c r="K17" i="41" s="1"/>
  <c r="F18" i="46"/>
  <c r="F19" i="46"/>
  <c r="L6" i="41"/>
  <c r="M6" i="41"/>
  <c r="N6" i="41"/>
  <c r="F20" i="46"/>
  <c r="H20" i="46"/>
  <c r="N18" i="41" s="1"/>
  <c r="K6" i="41"/>
  <c r="F19" i="45"/>
  <c r="F21" i="45" s="1"/>
  <c r="L3" i="41"/>
  <c r="N15" i="41"/>
  <c r="N5" i="41"/>
  <c r="F22" i="47"/>
  <c r="F17" i="49"/>
  <c r="L15" i="41"/>
  <c r="K7" i="41"/>
  <c r="F19" i="49"/>
  <c r="H19" i="49"/>
  <c r="N21" i="41" s="1"/>
  <c r="F17" i="46"/>
  <c r="F20" i="43"/>
  <c r="M10" i="41" l="1"/>
  <c r="M11" i="41" s="1"/>
  <c r="K27" i="41" s="1"/>
  <c r="G8" i="41"/>
  <c r="F17" i="48"/>
  <c r="C8" i="41" s="1"/>
  <c r="F21" i="49"/>
  <c r="F24" i="43"/>
  <c r="G3" i="41"/>
  <c r="L10" i="41"/>
  <c r="L11" i="41" s="1"/>
  <c r="K26" i="41" s="1"/>
  <c r="F27" i="47"/>
  <c r="G7" i="41" s="1"/>
  <c r="N10" i="41"/>
  <c r="N11" i="41" s="1"/>
  <c r="K28" i="41" s="1"/>
  <c r="K10" i="41"/>
  <c r="K11" i="41" s="1"/>
  <c r="K25" i="41" s="1"/>
  <c r="G5" i="41"/>
  <c r="F22" i="45"/>
  <c r="C5" i="41" s="1"/>
  <c r="G9" i="41"/>
  <c r="F22" i="49"/>
  <c r="C9" i="41" s="1"/>
  <c r="C3" i="41"/>
  <c r="G4" i="41"/>
  <c r="F25" i="43"/>
  <c r="C4" i="41" s="1"/>
  <c r="F28" i="47"/>
  <c r="C7" i="41" s="1"/>
  <c r="F23" i="46"/>
  <c r="G6" i="41" l="1"/>
  <c r="G10" i="41" s="1"/>
  <c r="F24" i="46"/>
  <c r="C6" i="41" s="1"/>
</calcChain>
</file>

<file path=xl/sharedStrings.xml><?xml version="1.0" encoding="utf-8"?>
<sst xmlns="http://schemas.openxmlformats.org/spreadsheetml/2006/main" count="603" uniqueCount="263">
  <si>
    <t>Instellingsnummer</t>
  </si>
  <si>
    <t>Adres</t>
  </si>
  <si>
    <t>Telefoon</t>
  </si>
  <si>
    <t>Mailadres</t>
  </si>
  <si>
    <t>Website</t>
  </si>
  <si>
    <t>Directeur</t>
  </si>
  <si>
    <t>Contactpersoon of coördinator NT2</t>
  </si>
  <si>
    <t>*</t>
  </si>
  <si>
    <t xml:space="preserve">Informatie werkbezoek: </t>
  </si>
  <si>
    <t>Score</t>
  </si>
  <si>
    <t>Bijkomende informatie over externe zorg voor kwaliteit</t>
  </si>
  <si>
    <t>Bijkomende informatie over output</t>
  </si>
  <si>
    <t>Wat moet zeker behouden blijven?</t>
  </si>
  <si>
    <t>Wat kan nog verder ontwikkeld worden?</t>
  </si>
  <si>
    <t>Wat is absolute prioriteit?</t>
  </si>
  <si>
    <t>ONDERZOEK NT2 - resultaat werkbezoek</t>
  </si>
  <si>
    <t>Scorewijzer</t>
  </si>
  <si>
    <t>NVT</t>
  </si>
  <si>
    <t>Onderwijsorganisatie</t>
  </si>
  <si>
    <t>Begeleiding</t>
  </si>
  <si>
    <t>Ja=1 /Nee=0</t>
  </si>
  <si>
    <t>De trajectbepaling gebeurt op het niveau van de individuele cursist.</t>
  </si>
  <si>
    <t>De trajectbepaling gebeurt in samenspraak met de cursist.</t>
  </si>
  <si>
    <t>Het traject dat de cursist volgt, is in overeenstemming met het startniveau van de cursist behalve in het geval van een gemotiveerde afwijking.</t>
  </si>
  <si>
    <t>Het traject dat de cursist volgt, is in overeenstemming met het eindperspectief van de cursist behalve in het geval van een gemotiveerde afwijking.</t>
  </si>
  <si>
    <t>Het traject dat de cursist volgt, is in overeenstemming met de vraag van de doorverwijzer behalve in het geval van een gemotiveerde afwijking.</t>
  </si>
  <si>
    <t>Het onderwijsaanbod NT2 in het centrum wordt georganiseerd in functie van de trajectbepaling van de individuele cursist.</t>
  </si>
  <si>
    <t>Afstemming andere partners</t>
  </si>
  <si>
    <t>Professionalisering</t>
  </si>
  <si>
    <t>Kwaliteitszorg</t>
  </si>
  <si>
    <t>Onderwijsaanbod</t>
  </si>
  <si>
    <t>Wat zijn de voornaamste belemmeringen voor een optimale werking?</t>
  </si>
  <si>
    <t xml:space="preserve">Uit de cijfers blijkt een duidelijke onderbesteding voor NT2 van de NT2-middelen. Het centrum wendt bewust uren af naar andere leergebieden. </t>
  </si>
  <si>
    <t>Er is een beperkte onderbesteding voor NT2 van de NT2-middelen. Het centrum verantwoordt de onderbesteding door te verwijzen naar personeel / infrastructuur.</t>
  </si>
  <si>
    <t>Het centrum streeft ernaar om de cursisten zo snel mogelijk te laten starten met een cursus NT2. Het aanbod wordt waar nodig in de loop van het schooljaar bijgestuurd.</t>
  </si>
  <si>
    <t>De organisatie van de NT2-modules ligt vast voor een volledig schooljaar. Er wordt weinig of niet gekeken naar evoluties betreffende de in te vullen behoeften.</t>
  </si>
  <si>
    <t>De organisatie van de  NT2-modules ligt grotendeels vast voor een volledig schooljaar. Het centrum behoudt een zekere reserve om bijkomende modules in te richten, afgestemd op de in te vullen behoeften.</t>
  </si>
  <si>
    <t>In het kwaliteitsbeleid van het centrum is er weinig of geen aandacht voor NT2. Het kwaliteitsbeleid van het centrum faalt.</t>
  </si>
  <si>
    <t xml:space="preserve">In het kwaliteitsbeleid is er aandacht voor NT2 maar dit blijft beperkt tot het beleidsniveau. </t>
  </si>
  <si>
    <t xml:space="preserve">In het kwaliteitsbeleid is er aandacht voor NT2. Er is een beleidsmatige aandacht. Op uitvoerend niveau is dit eerder beperkt. </t>
  </si>
  <si>
    <t>De vakgroep komt 1 tot 2 maal per jaar samen voor de bespreking van een aantal praktische punten.</t>
  </si>
  <si>
    <t>De vakgroep komt geregeld samen. Er is een agenda (organisatorisch + inhoudelijk), er worden afspraken gemaakt, er wordt nagegaan of eerdere afspraken zijn nagekomen.</t>
  </si>
  <si>
    <t>Samenvatting totale scores</t>
  </si>
  <si>
    <t xml:space="preserve">Het centrum organiseert mondelinge en schriftelijke trajecten maar levert nog geen maatwerk naargelang van de leerbehoefte van de cursist. </t>
  </si>
  <si>
    <t>Het aanbod 2015-2016 is weinig tot niet veranderd in vergelijking met het aanbod 2014-2015. De nieuwe OP's hebben weinig tot geen impact op het onderwijsaanbod.</t>
  </si>
  <si>
    <t>Het centrum organiseert het NT2-aanbod als op zich staand los van het andere aanbod in het centrum of de regio.</t>
  </si>
  <si>
    <t>Het centrum is recent gestart of heeft concrete plannen op korte termijn om het NT2-aanbod te organiseren in functie van of in combinatie met andere opleidingen.</t>
  </si>
  <si>
    <t>Het centrum organiseert enkel standaardtrajecten.</t>
  </si>
  <si>
    <t xml:space="preserve">Uitzonderlijk en op uitdrukkelijke vraag van derden past het centrum de inplanting van het NT2-aanbod aan.  </t>
  </si>
  <si>
    <t xml:space="preserve">In het centrum is behoeftegericht werken en maatwerk binnen NT2 ingeburgerd. </t>
  </si>
  <si>
    <t xml:space="preserve">De cursisten leren het Nederlands hoofdzakelijk binnen de klasmuren. Er zijn weinig tot geen initiatieven die de toepassing van het geleerde in de buitenwereld bevorderen. </t>
  </si>
  <si>
    <t>Er is weinig tot geen samenwerking met andere centra. De samenwerking blijft beperkt tot informatieuitwisseling op het regionaal NT2-overleg.</t>
  </si>
  <si>
    <t xml:space="preserve">Er is een beperkte samenwerking met één of meerdere centra. De samenwerking bestaat uit wederzijdse informatieuitwisseling en ad hoc contacten tussen medewerkers. </t>
  </si>
  <si>
    <t xml:space="preserve">Er is een goede samenwerking met één of meerdere centra. De samenwerking bestaat uit een welbepaald project of werkgroep of structurele contacten tussen medewerkers. </t>
  </si>
  <si>
    <t>Het centrum speelt een voortrekkersrol in de samenwerking met meerdere andere centra. De samenwerking beslaat meerdere domeinen: projecten, werkgroepen, structurele contacten…</t>
  </si>
  <si>
    <t xml:space="preserve">Er is een goede samenwerking met het/de CBE. De samenwerking bestaat uit een welbepaald project of werkgroep of structurele contacten tussen medewerkers. </t>
  </si>
  <si>
    <t xml:space="preserve">Het centrum speelt een voortrekkersrol in de samenwerking met het/de CBE. De samenwerking beslaat meerdere domeinen: projecten, werkgroepen, structurele contacten... </t>
  </si>
  <si>
    <t xml:space="preserve">Er is een beperkte samenwerking met het Huis. De samenwerking bestaat uit deelname aan verschillende initiatieven van het Huis en ad hoc contacten tussen medewerkers. </t>
  </si>
  <si>
    <t xml:space="preserve">Er is een goede samenwerking met het Huis. De samenwerking bestaat uit de actieve deelname aan verschillende initiatieven van het Huis en structurele contacten tussen medewerkers. </t>
  </si>
  <si>
    <t>Er is een beperkte samenwerking met de VDAB. De samenwerking bestaat uit wederzijdse informatieuitwisseling en ad hoc contacten tussen medewerkers.</t>
  </si>
  <si>
    <t xml:space="preserve">Er is een goede samenwerking met de VDAB. De samenwerking bestaat uit een welbepaald project, traject, werkgroep of structurele contacten tussen medewerkers. </t>
  </si>
  <si>
    <t>Het centrum heeft een structurele samenwerking met de VDAB. De samenwerking beslaat meerdere domeinen: projecten, trajecten, werkgroepen, structurele contacten…</t>
  </si>
  <si>
    <t>Er is een beperkte samenwerking met het onthaalbureau. De samenwerking bestaat uit wederzijdse informatieuitwisseling en ad hoc contacten tussen medewerkers.</t>
  </si>
  <si>
    <t xml:space="preserve">Er is een goede samenwerking met het onthaalbureau. De samenwerking bestaat uit een welbepaald project, traject, werkgroep of structurele contacten tussen medewerkers. </t>
  </si>
  <si>
    <t>Het centrum heeft een structurele samenwerking met het onthaalbureau. De samenwerking beslaat meerdere domeinen: projecten, trajecten, werkgroepen, structurele contacten…</t>
  </si>
  <si>
    <t>Het centrum speelt een voortrekkersrol in de samenwerking met andere partners. De samenwerking beslaat meerdere domeinen: projecten, werkgroepen, structurele contacten...</t>
  </si>
  <si>
    <t xml:space="preserve">  </t>
  </si>
  <si>
    <t>Het centrum organiseert naast standaardtrajecten enkel verlengde trajecten.</t>
  </si>
  <si>
    <t>Afstemming andere partners (kwaliteit van de samenwerking)</t>
  </si>
  <si>
    <t>Het centrum spreidt of concentreert het NT2-aanbod vanuit interne organisatorische motieven zoals personeel en infrastructuur.</t>
  </si>
  <si>
    <t xml:space="preserve">In het centrum zijn de trajecten afgestemd op de noden en leerkenmerken van de cursisten. Het centrum streeft ernaar de doorlooptijd van de leertrajecten zo kort mogelijk te houden. </t>
  </si>
  <si>
    <t xml:space="preserve">In het centrum zijn de trajecten afgestemd op de noden en leerkenmerken van de cursisten. Het centrum streeft ernaar de doorlooptijd van de leertrajecten zo kort mogelijk te houden. Het voert op dit vlak een structureel beleid op basis van relevante informatiebronnen. </t>
  </si>
  <si>
    <t>A</t>
  </si>
  <si>
    <t>B</t>
  </si>
  <si>
    <t>C</t>
  </si>
  <si>
    <t>D</t>
  </si>
  <si>
    <t>Score D (ondermaats)</t>
  </si>
  <si>
    <t>Score C (onvoldoende)</t>
  </si>
  <si>
    <t>Score B (voldoende)</t>
  </si>
  <si>
    <t>Score A (sterk punt)</t>
  </si>
  <si>
    <t>Aantal  D</t>
  </si>
  <si>
    <t>Aantal  C</t>
  </si>
  <si>
    <t>Aantal  B</t>
  </si>
  <si>
    <t>Aantal  A</t>
  </si>
  <si>
    <t>Score D (D=0/6)</t>
  </si>
  <si>
    <t>Score A (A=6/6)</t>
  </si>
  <si>
    <t>Totale score Max=24</t>
  </si>
  <si>
    <t>Een deel van de gekleurde extra uren  worden niet aangewend in opleidingen NT2 (A1/A2) OF de gekleurde extra uren worden aangewend maar een deel van de gegenereerde, organieke leraarsuren NT2 wordt afgewend voor ander gebruik.</t>
  </si>
  <si>
    <t>Totale score Max=30</t>
  </si>
  <si>
    <t xml:space="preserve">1. Veranderingsbereidheid </t>
  </si>
  <si>
    <t>2. Alternatieve trajecten met andere opleidingen (duaal, geclusterd, gecombineerd, projecten en experimenten)</t>
  </si>
  <si>
    <t>4. Spreiding</t>
  </si>
  <si>
    <t>Score C (C=2/6)</t>
  </si>
  <si>
    <t>Score B (B= 4/6)</t>
  </si>
  <si>
    <t xml:space="preserve">Informatie werkbezoek: 
</t>
  </si>
  <si>
    <t>Totale score op 20</t>
  </si>
  <si>
    <t xml:space="preserve">Informatie werkbezoek:
 </t>
  </si>
  <si>
    <t>1. Besteding NT2-middelen</t>
  </si>
  <si>
    <t>2. Aanwending extra NT2-middelen (inburgeringsmiddelen)</t>
  </si>
  <si>
    <t>3. Aanwending 10% extra middelen</t>
  </si>
  <si>
    <t>4. NT2-coördinatie</t>
  </si>
  <si>
    <t xml:space="preserve">Het centrum investeert in beperkte mate in NT2-coördinatie. De coördinatie betreft vooral praktische en organisatorische aspecten. </t>
  </si>
  <si>
    <t xml:space="preserve">Het centrum investeert in NT2-coördinatie en heeft hierbij aandacht voor zowel inhoudelijke als organisatorische aspecten. </t>
  </si>
  <si>
    <t>1. Infrastructuur</t>
  </si>
  <si>
    <t>2. Gebruik leermiddelen/ -methoden</t>
  </si>
  <si>
    <t>3. Groepsgrootte</t>
  </si>
  <si>
    <t>4. Contacten buitenwereld</t>
  </si>
  <si>
    <t>Totale score Max=18</t>
  </si>
  <si>
    <t>3. Conformiteit wettelijke vereisten</t>
  </si>
  <si>
    <t>1. Onderling</t>
  </si>
  <si>
    <t>3. Huizen</t>
  </si>
  <si>
    <t>4. VDAB</t>
  </si>
  <si>
    <t>5. Onthaalbureau</t>
  </si>
  <si>
    <t>6. Anderen</t>
  </si>
  <si>
    <t>Totale score Max=36</t>
  </si>
  <si>
    <t>Totale score Max=12</t>
  </si>
  <si>
    <t>1. Professionaliseringsbeleid</t>
  </si>
  <si>
    <t>2. Aanvangsbegeleiding</t>
  </si>
  <si>
    <t>1. Kwaliteitsbeleid</t>
  </si>
  <si>
    <t>2. Vakgroepwerking</t>
  </si>
  <si>
    <t>3. Data en evaluaties</t>
  </si>
  <si>
    <t>4. Innovatief vermogen</t>
  </si>
  <si>
    <t>Samenvatting scores /20</t>
  </si>
  <si>
    <t>Ondermaats</t>
  </si>
  <si>
    <t>Onvoldoende</t>
  </si>
  <si>
    <t>Voldoende</t>
  </si>
  <si>
    <t xml:space="preserve">Sterk punt </t>
  </si>
  <si>
    <t>%D</t>
  </si>
  <si>
    <t>%C</t>
  </si>
  <si>
    <t>%B</t>
  </si>
  <si>
    <t>%A</t>
  </si>
  <si>
    <t>Samenvatting D/C/B/A - aantal maal</t>
  </si>
  <si>
    <t>Procentuele samenvatting D/C/B/A</t>
  </si>
  <si>
    <t>MAX Score = ook weging</t>
  </si>
  <si>
    <t>Totaal</t>
  </si>
  <si>
    <t>Score op 20</t>
  </si>
  <si>
    <t>Max</t>
  </si>
  <si>
    <t>Totaal op 28</t>
  </si>
  <si>
    <t>Procentueel</t>
  </si>
  <si>
    <t>Totaal procentueel DCBA</t>
  </si>
  <si>
    <t>Sterk punt</t>
  </si>
  <si>
    <t xml:space="preserve">Totaal </t>
  </si>
  <si>
    <t>Score Centrum</t>
  </si>
  <si>
    <t>Score centrum</t>
  </si>
  <si>
    <t>Procentuele verdeling van ondermaatse tot sterke punten per domein</t>
  </si>
  <si>
    <t>Totale procentuele verdeling van ondermaatse tot sterke punten</t>
  </si>
  <si>
    <t xml:space="preserve">De infrastructuur draagt weinig tot niet bij tot functioneel en levensecht onderwijs. </t>
  </si>
  <si>
    <t>De infrastructuur draagt in hoge mate bij tot functioneel en levensecht onderwijs. Er is een doordacht beleid terzake.</t>
  </si>
  <si>
    <t xml:space="preserve">De infrastructuur draagt in voldoende mate bij tot functioneel en levensecht onderwijs. Meerdere sporen zijn duidelijk aanwezig doorheen het centrum. </t>
  </si>
  <si>
    <t>De cursisten leren het Nederlands geregeld functioneel gebruiken tijdens buitenschoolse activiteiten. Meerdere cursisten volgen op initiatief van het centrum taalstages en nemen deel aan oefenkansen NT2.</t>
  </si>
  <si>
    <t xml:space="preserve">De cursisten leren het Nederlands geregeld functioneel gebruiken tijdens buitenenschoolse activiteiten als inherent onderdeel van de NT2-cursus. Taalstages en oefenkansen NT2 maken structureel deel uit van de NT2-cursus. </t>
  </si>
  <si>
    <t>De cursisten leren het Nederlands af en toe gebruiken tijdens buitenschoolse activiteiten. Deze activiteiten zijn weinig functioneel opgezet. Enkele cursisten volgen op eigen initiatief taalstages of nemen deel aan oefenkansen NT2.</t>
  </si>
  <si>
    <t>Er is een weinig kwaliteitvolle samenwerking met het onthaalbureau. De samenwerking blijft beperkt tot het administratieve niveau van gegevensuitwisseling.</t>
  </si>
  <si>
    <t>Er is een weinig kwaliteitsvolle samenwerking met het Huis. De samenwerking blijft beperkt tot het administratieve niveau van gegevensuitwisseling en deelname aan het NT2-overleg.</t>
  </si>
  <si>
    <r>
      <t xml:space="preserve">Het professionaliseringsbeleid is weinig tot niet </t>
    </r>
    <r>
      <rPr>
        <sz val="11"/>
        <rFont val="Calibri"/>
        <family val="2"/>
        <scheme val="minor"/>
      </rPr>
      <t>NT2-specifiek u</t>
    </r>
    <r>
      <rPr>
        <sz val="11"/>
        <color theme="1"/>
        <rFont val="Calibri"/>
        <family val="2"/>
        <scheme val="minor"/>
      </rPr>
      <t xml:space="preserve">itgewerkt. </t>
    </r>
  </si>
  <si>
    <t>5. Programmering</t>
  </si>
  <si>
    <t>1. Remediëring en opvolgen van resultaten (preventieve en curatieve leerbegeleiding)</t>
  </si>
  <si>
    <t>De cursisten krijgen weinig tot geen feedback.</t>
  </si>
  <si>
    <t>Het centrum werkt vooral met curatieve maatregelen (extra-oefeningen, herhalingslessen e.d.) om met de cursisten de vooropgstelde doelen te bereiken.</t>
  </si>
  <si>
    <t xml:space="preserve">Het centrum plant het NT2-aanbod in grote mate in volgens de noden van cursisten en rekening houdende met de vraag van doorverwijzers. </t>
  </si>
  <si>
    <t xml:space="preserve">Het centrum voert een doordacht en proactief inplantingsbeleid op basis van relevante informatiebronnen en met het oog op efficiëntie. </t>
  </si>
  <si>
    <t>Het centrum investeert doelgericht in de uitbouw van een kwaliteitsvolle NT2-coördinatie zowel op inhoudelijk als op organisatorisch vlak. Er is aandacht voor de effecten van de NT2-coördinatie.</t>
  </si>
  <si>
    <t xml:space="preserve">In het centrum is er weinig of geen aandacht voor trajectbegeleiding. </t>
  </si>
  <si>
    <t>In het centrum wordt er leraarafhankelijk trajectbegeleiding georganiseerd.</t>
  </si>
  <si>
    <t xml:space="preserve">In het centrum is er een systematische aandacht voor trajectbegeleiding. </t>
  </si>
  <si>
    <t>In het centrum is er zowel op beleidsniveau als op uitvoerend niveau systematisch aandacht voor trajectbegeleiding. De kwaliteit van de trajectbegeleiding wordt opgevolgd. Relevante data worden verzameld.</t>
  </si>
  <si>
    <t>2. Beleid inzake trajectbegeleiding</t>
  </si>
  <si>
    <t>De gekleurde extra uren  worden niet aangewend in opleidingen NT2 (A1/A2) OF de gekleurde extra uren worden aangewend maar de gegenereerde leraarsuren NT2 die organiek toegekend worden en niet gekleurd zijn, worden afgewend voor ander gebruik.</t>
  </si>
  <si>
    <t>De toename in lesurencursist NT2 (A1&amp;A2) is in overeenstemming met de extra toegekende uren. Er is een verhoogde opvang en doorstroom voor deze niveaus.</t>
  </si>
  <si>
    <t>Het centrum investeert niet of nauwelijks in NT2-coördinatie. Er is geen beleidsmatige aandacht voor de coördinatie van het leergebied.</t>
  </si>
  <si>
    <t xml:space="preserve">De leermaterialen en het didactisch handelen volgen een vooraf vastgelegd stramien en worden weinig tot niet afgestemd op leerstijlen en behoeften van cursisten. </t>
  </si>
  <si>
    <t xml:space="preserve">De leermaterialen en het didactisch handelen volgen een vooraf vastgelegd stramien maar worden af en toe afgestemd op leerstijlen en behoeften van cursisten. </t>
  </si>
  <si>
    <t>De leermaterialen en het didactisch handelen worden flexibel ingezet en geregeld afgestemd op leerstijlen en behoeften van cursisten.</t>
  </si>
  <si>
    <t>De leermaterialen en het didactisch handelen zijn maximaal afgestemd op de leerstijlen en behoeften van cursisten.</t>
  </si>
  <si>
    <t>Er is zowel op beleidsniveau als op uitvoerend niveau aandacht voor een kwaliteitsbeleid NT2.</t>
  </si>
  <si>
    <t>Het centrum voert weinig tot geen beleid rond de groepsgrootte van cursistengroepen in functie van leerrendement van cursisten en agogisch-didactisch comfort van leraren. De NT2-uren worden systematisch afgewend naar andere leergebieden.</t>
  </si>
  <si>
    <t xml:space="preserve">Het centrum voert een beperkt beleid rond de groepsgrootte van cursistengroepen in functie van leerrendement van cursisten en agogisch-didactisch comfort van leraren. Dit beleid wordt niet consequent gehanteerd. </t>
  </si>
  <si>
    <t xml:space="preserve">Het centrum voert een voldoende consequent beleid rond de grootte van cursistengroepen in functie van leerrendement van cursisten en agogisch-didactisch comfort van leraren. </t>
  </si>
  <si>
    <t xml:space="preserve">Het centrum voert een doordacht beleid rond de groepsgrootte van cursistengroepen. Deze worden steeds in functie van leerrendement van cursisten en agogisch-didactisch comfort van leraren samengesteld. </t>
  </si>
  <si>
    <t>De infrastructuur draagt beperkt bij tot functioneel en levensecht onderwijs. De initiatieven vertonen geen samenhang en zijn lokaal- of leraargebonden.</t>
  </si>
  <si>
    <t>De cursisten krijgen feedback tijdens de lessen.</t>
  </si>
  <si>
    <t>Er is weinig tot geen samenwerking met de VDAB. De samenwerking blijft beperkt tot het administratieve niveau van gegevensuitwisseling.</t>
  </si>
  <si>
    <t xml:space="preserve">Er is weinig tot geen samenwerking met andere partners dan de decretale. </t>
  </si>
  <si>
    <t xml:space="preserve">Er is een beperkte samenwerking met één of meerdere partners. De samenwerking bestaat uit wederzijdse informatieuitwisseling en ad hoc contacten tussen medewerkers. </t>
  </si>
  <si>
    <t xml:space="preserve">Er is een goede samenwerking met één of meerdere partners. De samenwerking bestaat uit een welbepaald project, traject, werkgroep of structurele contacten tussen medewerkers. </t>
  </si>
  <si>
    <t xml:space="preserve">Het professionaliseringsbeleid is beperkt NT2-specifiek uitgewerkt. De NT2-leraren krijgen de ruimte om op eigen initiatief NT2-nascholing te volgen en krijgen ad hoc NT2-ondersteuning. Er zijn jaarlijks studiedagen op teamniveau, al dan niet NT2-specifiek.  </t>
  </si>
  <si>
    <t xml:space="preserve">Het professionaliseringsbeleid is voldoende NT2-specifiek uitgewerkt. Leraren volgen structureel NT2-nascholing volgens persoonlijke en centrumgebonden behoeften met betrekking tot de kernprocessen.  </t>
  </si>
  <si>
    <t xml:space="preserve">Het NT2-professionaliseringsbeleid is een voorbeeld van goede praktijk. Leraren volgen structureel NT2-nascholing volgens persoonlijke en centrumgebonden behoeften met betrekking tot de kernprocessen. Nieuw verworven kennis en inzichten worden structureel gedeeld en getoetst op hun effectiviteit op de klasvloer.  </t>
  </si>
  <si>
    <t xml:space="preserve">Beginnende NT2-leraren krijgen weinig tot geen aanvangsbegeleiding. </t>
  </si>
  <si>
    <t xml:space="preserve">Beginnende NT2-leraren krijgen een beperkte aanvangsbegeleiding, vooral in de vorm van ad hoc gesprekken en ervaringsuitwisseling met een coach of collega's. </t>
  </si>
  <si>
    <t xml:space="preserve">Beginnende NT2-leraren krijgen een goede aanvangsbegeleiding. De begeleiding bestaat uit een structureel uitgewerkt pedagogisch-didactisch traject met betrekking tot de kernprocessen en gaat tot op de klasvloer. </t>
  </si>
  <si>
    <t xml:space="preserve">De aanvangsbegeleiding is een voorbeeld van goede praktijk. Beginnende NT2-leraren volgen een structureel uitgewerkt pedagogisch-didactisch traject met betrekking tot de kernprocessen en gaat tot op de klasvloer. De effectiviteit van de aanvangsbegeleiding wordt getoetst op de klasvloer.  </t>
  </si>
  <si>
    <t xml:space="preserve">Het centrum beschikt over gegevens van het NT2-aanbod. Er wordt kennis genomen van de gegevens. </t>
  </si>
  <si>
    <t xml:space="preserve">Het centrum beschikt over gegevens van het NT2-aanbod. De gegevens worden geanalyseerd en af en toe aangevuld met eigen gegevens. </t>
  </si>
  <si>
    <t>Het centrum beschikt over gegevens van het NT2-aanbod en vult de gegevens aan met eigen onderzoeksgegegevens. De gegevens worden geanalyseerd. Deze analyses leiden tot verbeteracties.</t>
  </si>
  <si>
    <r>
      <t>Het centrum gaat vanuit een visie op kwaliteitszorg bewust om met gegevensverzameling. Het verzamelt de gegevens die nodig zijn om te werken aan prioritaire doelen. Het analyseert de gegevens van het NT2-aanbod en stuurt de NT2-praktijk bij waar nodig.</t>
    </r>
    <r>
      <rPr>
        <sz val="11"/>
        <color rgb="FFFF0000"/>
        <rFont val="Calibri"/>
        <family val="2"/>
        <scheme val="minor"/>
      </rPr>
      <t xml:space="preserve"> </t>
    </r>
    <r>
      <rPr>
        <sz val="11"/>
        <rFont val="Calibri"/>
        <family val="2"/>
        <scheme val="minor"/>
      </rPr>
      <t>In het centrum is er een onderzoekscultuur.</t>
    </r>
  </si>
  <si>
    <t xml:space="preserve">Het centrum heeft weinig innovatieve capaciteit; er is weinig of geen samenwerking tussen leraren, de participatie van de leraren in de besluitvorming blijft beperkt, leraren worden niet uitgedaagd door het beleid om beter te doen. </t>
  </si>
  <si>
    <t>De innovatieve capaciteit van het centrum is sterk afhankelijk van individuele leraren. Een beperkt aantal leraren is bereid om zich te professionaliseren en vernieuwingen te implementeren.</t>
  </si>
  <si>
    <t>De leraren nemen initiatieven om zich te professionaliseren en vernieuwingen te implementeren. Dit wordt organisatorisch ondersteund door het beleid.</t>
  </si>
  <si>
    <t>De leraren werken actief samen om van elkaar te leren en het NT2-team te professionaliseren. Het beleid moedigt een creatieve en lerende cultuur aan en slaagt erin om binnen een klimaat van veiligheid en vertrouwen de leraren NT2 te motiveren, te stimuleren en uit te dagen om te verbeteren.</t>
  </si>
  <si>
    <t xml:space="preserve">Informatie werkbezoek: 
</t>
  </si>
  <si>
    <t xml:space="preserve">Informatie werkbezoek:
</t>
  </si>
  <si>
    <t xml:space="preserve">*
</t>
  </si>
  <si>
    <t xml:space="preserve">Informatie werkbezoek:
 </t>
  </si>
  <si>
    <t>Er is geen onderbesteding van de NT2-middelen. Beleidsmatige acties rond de besteding van de NT2-middelen zijn echter beperkt.</t>
  </si>
  <si>
    <t>Het centrum heeft een beleidsmatige aanpak om de toegewezen middelen NT2 doelgericht en doeltreffend in te zetten.</t>
  </si>
  <si>
    <t>De extra middelen worden doelgericht aangewend vanuit duidelijke beleidskeuzes.</t>
  </si>
  <si>
    <t>Het is onduidelijk in welke mate en waarvoor de 10% extra middelen worden aangewend.</t>
  </si>
  <si>
    <t>Het centrum kan gedeeltelijk aantonen waarvoor de 10% extra middelen worden ingezet. Dit sluit gedeeltelijk aan bij de hiermee te ondersteunen onderwijsopdrachten.</t>
  </si>
  <si>
    <t>Het centrum kan aantonen waarvoor de 10% extra middelen worden ingezet. Dit sluit aan bij de hiermee te ondersteunen onderwijsopdrachten.</t>
  </si>
  <si>
    <t>Het centrum heeft een doelgerichte aandacht voor een kwaliteitsvolle inzet van de 10% extra middelen voor de te ondersteunen onderwijsopdrachten.</t>
  </si>
  <si>
    <t>0 of 1 van de wettelijke vereisten zijn in orde.</t>
  </si>
  <si>
    <t>2 of 3 van de wettelijke vereisten zijn in orde.</t>
  </si>
  <si>
    <t>4 of 5 van de wettelijke vereisten zijn in orde.</t>
  </si>
  <si>
    <t>Alle wettelijke vereisten zijn in orde.</t>
  </si>
  <si>
    <t xml:space="preserve">Er is weinig tot geen samenwerking met het/de CBE. De samenwerking blijft beperkt tot informatieuitwisseling op het decretaal opgelegde regionaal NT2-overleg. </t>
  </si>
  <si>
    <t>Er is een beperkte samenwerking met het/de CBE. De samenwerking bestaat uit wederzijdse informatieuitwisseling en ad hoc contacten tussen medewerkers.</t>
  </si>
  <si>
    <t xml:space="preserve">Het centrum speelt een voortrekkersrol in de samenwerking met het Huis. Het centrum denkt, organiseert, onderzoekt… actief mee in meerdere initiatieven van het Huis. </t>
  </si>
  <si>
    <t>De vakgroep komt enkele malen per jaar samen. Op de agenda staan zowel praktisch-organisatorische als inhoudelijke punten.</t>
  </si>
  <si>
    <t xml:space="preserve">Voorbeeldvragen:
In welke mate slaagt het centrum erin anderstalige cursisten in beroeps- of andere opleidingen te ondersteunen met het NT2-aanbod binnen en buiten het centrum? 
In welke mate organiseert het centrum duale, geclusterde of gecombineerde NT2-opleidingen al dan niet in samenwerking met andere centra? 
In welke mate organiseert het centrum daartoe experimenten en projecten al dan niet in samenwerking met andere aanbodsverstrekkers? 
In welke mate slaagt het centrum erin het NT2-aanbod te organiseren in functie van/in combinatie met andere opleidingen met het oog op het verbeteren van de leerresultaten van anderstaligen?
</t>
  </si>
  <si>
    <t>Onderwijsorganisatie - besteding middelen</t>
  </si>
  <si>
    <t>Voorbeeldvragen: 
Organiseert het centrum een NT2-coördinatie?
Op welke manier organiseert het centrum de NT2-coördinatie?
Welke visie heeft het beleid op de NT2-coördinatie?
Welke taken/opdrachten worden toebedeeld aan de NT2-coördinatie?
Welke middelen spendeert het centrum aan NT2-coördinatie?</t>
  </si>
  <si>
    <t>Het centrum houdt voortdurend de vinger aan de pols bij de in te vullen behoeften en slaagt erin doelgericht naar om de cursisten zo snel mogelijk te laten starten in het traject dat door het Huis wordt aangegeven.</t>
  </si>
  <si>
    <t>Voorbeeldvragen:
Hoe volgt het centrum de leerresultaten van de cursisten op? 
Welke remediërende maatregelen neemt het centrum? 
Welke preventieve maatregelen neemt het centrum om achterstanden te vermijden? 
Hoe wordt feedback gegeven?</t>
  </si>
  <si>
    <t>Voorbeeldvragen:
Welk beleid voert het centrum op het vlak van trajectbegeleiding?
Hoe worden leraren bij het beleid inzake trajectbegeleiding betrokken?</t>
  </si>
  <si>
    <t xml:space="preserve">Voorbeeldvragen: 
Werkt het centrum samen met de VDAB? 
Waarvoor? 
Structureel of ad hoc? 
Wat loopt goed, wat minder goed?
Zijn er projecten en experimenten lopende? </t>
  </si>
  <si>
    <t xml:space="preserve">Voorbeeldvragen: 
Wat is het beleid van het centrum rond de professionalisering van de NT2-leraren? 
Hoe bepaalt het centrum de professionaliseringsnoden van de NT2-leraren? 
Hoe komt het nascholingsplan tot stand (korte en lange termijn)?
Voorziet het centrum middelen en kansen voor nascholingen voor alle NT2-leraren? 
Hoe deelt en implementeert het centrum nieuw verworven kennis en inzichten? 
Hoe toetst het centrum professionaliseringsintiatieven op effectiviteit op de klasvloer? 
Hoe evalueert het centrum het professionaliseringsbeleid? 
</t>
  </si>
  <si>
    <t>Voorbeeldvragen: 
Waaruit bestaat de aanvangsbegeleiding binnen het centrum? 
Voor nieuw startende leraren? 
Voor leraren die overkomen uit een ander leergebied?
Hoe toetst het centrum de effectiviteit van de aanvangsbegeleiding op de klasvloer? 
Zijn er observaties en feedbackgesprekken? 
Hoe evalueert het centrum de aanvangsbegeleiding?</t>
  </si>
  <si>
    <t>Voorbeeldvragen:
Hoe vaak vergadert de vakgroep?
Waarover wordt vergaderd? Wat zijn de agendapunten?
Blijft de vakgroepwerking beperkt tot de bijeenkomsten van de vakgroep?
Werkt de vakgroep met jaardoelstellingen? 
Welke resultaten heeft de vakgroep de voorbije jaren bereikt?</t>
  </si>
  <si>
    <t xml:space="preserve">Voorbeeldvragen: 
Op welke manier bepaalt het centrum de groepsgrootte van de cursistengroepen? 
Wat is de motivatie hiervoor? 
Wanneer gaat het centrum over tot een aanpassing van de programmatie? 
Wat is de rol van het Huis en het NT2-overleg in het bepalen van de groepsgrootte? 
Hoe brengt het centrum de weerslag van de groepsgrootte in kaart m.b.t. het didactisch comfort van leraren en de uitval en het leerrendement van cursisten (mogelijkheden tot interactief werken, productieve vaardigheden, feedback door de leraar)? 
</t>
  </si>
  <si>
    <t xml:space="preserve">Voorbeeldvragen:
Heeft het centrum zicht op het aantal leraarsuren/VTE dat door NT2 wordt gegenereerd?
Heeft een beleid een visie op de besteding van de uren die door NT2 worden gegenereerd?
Hoe verantwoordt het centrum de (eventuele) onderbesteding van de NT2-middelen?
</t>
  </si>
  <si>
    <t xml:space="preserve">Voorbeeldvragen:
Heeft het centrum zicht op de extra middelen NT2?
Welke keuzes maakt het centrum bij het invullen van de extra middelen NT2?
Waarvoor worden de extra middelen NT2 ingezet?
Is er een afwending van de reguliere, organieke leraarsuren? 
</t>
  </si>
  <si>
    <t>Voorbeeldvragen: 
Heeft het centrum zicht op de 10% extra middelen?
Hoe besteedt het centrum de 10% extra middelen NT2?
   * organisatie van openleercentra? 
   * organisatie van activerings- en keuzebegeleidingsactiviteiten?
   * organisatie van leertrajectbegeleiding op niveau van de individuele cursist?</t>
  </si>
  <si>
    <t xml:space="preserve">Voorbeeldvragen:
Hoe programmeert het centrum de cursussen NT2?  
Welke zijn de belangrijkste criteria bij de programmering van de cursussen? 
Voor welke periode programmeert het centrum de cursussen NT2?
In welke mate is de programmering flexibel en aangepast aan de in te vullen behoeften?
Hoe houdt het centrum rekening met de vragen van het Huis? </t>
  </si>
  <si>
    <t xml:space="preserve">Voorbeeldvragen: 
Hoe zorgt het centrum ervoor dat de infrastructuur bijdraagt tot functioneel en levensecht onderwijs (mogelijkheid tot interactief werken, aankleding klaswanden, aanwezigheid tastbare materialen en toegankelijk aanbod van aangepaste lectuur, ICT-mogelijkheden, NT2-campusgedachte...)? 
Welke factoren bevorderen/belemmeren dit? </t>
  </si>
  <si>
    <t xml:space="preserve">Voorbeeldvragen: 
Hoe stemt het centrum het leermateriaal en het didactisch handelen af op de leerstijlen en leerbehoeften van cursisten? 
Werkt het centrum met materialen die cursisten zelf aanbrengen? 
Welke afspraken bestaan er rond het gebruik van de leermaterialen?
Welke afspraken bestaan er rond het didactisch handelen? </t>
  </si>
  <si>
    <t xml:space="preserve">Voorbeeldvragen: 
Op welke manier zorgt het centrum voor levensecht en werkelijkheidsgericht leren? 
Op welke manier zorgt het centrum ervoor dat cursisten een transfer maken van het geleerde in de klas naar de buitenwereld? 
Wat is het beleid van het centrum rond buitenschoolse activiteiten, thuisopdrachten, taalstages, oefenkansen NT2? </t>
  </si>
  <si>
    <t>Voorbeeldvragen: 
Werkt het centrum samen met andere CVO? 
   * Waarvoor? 
   * Structureel of ad hoc? 
   * Wat loopt goed, wat minder goed? 
   * Zijn er projecten en experimenten lopende?</t>
  </si>
  <si>
    <t>Voorbeeldvragen: 
Werkt het centrum samen met het onthaalbureau? 
   * Waarvoor? 
   * Structureel of ad hoc? 
   * Wat loopt goed, wat minder goed? 
   * Zijn er projecten en experimenten lopende?</t>
  </si>
  <si>
    <t xml:space="preserve">Voorbeeldvragen: 
Werkt het centrum nog samen met andere partners dan de decretale (vrijwilligersorganisaties, sociale en culturele organisaties…)? 
   * Waarvoor? 
   * Structureel of ad hoc? 
   * Wat loopt goed, wat minder goed? 
   * Zijn er projecten en experimenten lopende? </t>
  </si>
  <si>
    <t>Voorbeeldvragen: 
Waaruit bestaat de samenwerking met het Huis? 
   * Minimaal of maximaal? 
   * Structureel of ad hoc? 
   * Rol van het NT2-overleg? 
   * Wat loopt goed, wat minder goed? 
   * Zijn er projecten en experimenten lopende?
   * Waaraan participeert het centrum?
   * Welke initiatieven neemt het Huis?</t>
  </si>
  <si>
    <t xml:space="preserve">Voorbeeldvragen:
Is er binnen het kwaliteitsbeleid van het centrum specifieke aandacht voor NT2?
Welke acties zijn er op beleidsniveau?
Welke acties zijn er op uitvoeringsniveau?
Slaagt het centrum erin om voor specifieke acties de PDCA-cirkel te doorlopen?
</t>
  </si>
  <si>
    <t xml:space="preserve">Voorbeeldvragen:
Werken de leraren goed samen?
Is er inspraak in de besluitvorming betreft NT2?  In welke mate?  Voor welke onderwerpen?
Zijn leraren bereid om zich te professonaliseren om vernieuwingen te implementeren?
Wordt professionalisering aangemoedigd door het beleid?
Worden vernieuwingen ondersteund, aangemoedigd door het beleid?
Worden vernieuwingen gezien als kansen of eerder als bedreigingen? 
Zijn er initiatieven om van elkaar te leren? </t>
  </si>
  <si>
    <t>Bijkomende informatie over het cursistenprofiel</t>
  </si>
  <si>
    <t>Bijkomende informatie over het lerarenprofiel</t>
  </si>
  <si>
    <t>Didactisch klimaat</t>
  </si>
  <si>
    <t>Het centrum werkt met preventieve en curatieve maatregelen om de cursisten te helpen de vooropgestelde doelen te bereiken.</t>
  </si>
  <si>
    <t>De vakgroep werkt met jaardoelstellingen die zowel betrekking hebben op de organisatie als het aanbod NT2. Er wordt doelgericht gewerkt aan deze (operationele) doelen. De vergaderfrequentie wordt aangepast aan de noden. De vakgroep bewaakt de kwaliteit van het NT2-onderwijs.</t>
  </si>
  <si>
    <t>Voorbeeldvragen:
Welke gegevens worden over NT2 verzameld?
Wat gebeurt er met deze gegevens?
Zijn er specifieke onderzoeken/evaluaties m.b.t. NT2?
Waarom worden gegevens verzameld? Gebeurt dit doelgericht?
Welke acties werden/worden er ondernomen op basis van de analyse van gegevens?</t>
  </si>
  <si>
    <t>Centrum:</t>
  </si>
  <si>
    <t>Contactpersoon of coördinator Alfa NT2</t>
  </si>
  <si>
    <t xml:space="preserve">Het centrum levert in meerdere modules maatwerk via hetzij een breed gevarieerd aanbod hetzij via binnenklasdifferentiatie en/of andere methoden voor maatwerk.  </t>
  </si>
  <si>
    <t xml:space="preserve">Het centrum organiseert het NT2-aanbod in functie van of in combinatie met andere opleidingen met het oog op het verbeteren van de leerresultaten van anderstaligen en/of met het oog op een efficiënte integratie in de Vlaamse samenleving. </t>
  </si>
  <si>
    <t xml:space="preserve">Het centrum voert een doordacht programmatiebeleid voor NT2 met het oog op het verbeteren van de leerresultaten van de anderstaligen en/of met het oog op een efficiënte integratie op basis van relevante informatiebronnen. </t>
  </si>
  <si>
    <t>3. Andere programmaties NT2 (Latijns schrift, open modules, geletterdheidsmodules, MO-modules, verkort, verlengd…)</t>
  </si>
  <si>
    <t xml:space="preserve">Voorbeeldvragen:
In welke mate implementeert het centrum reeds de nieuwe OP's Alfa NT2? Hoe behoeftegericht werkt het centrum voor het NT2-aanbod? Past het centrum het opleidingsaanbod NT2 jaarlijks aan? 
</t>
  </si>
  <si>
    <t xml:space="preserve">Voorbeeldvragen:
In welke mate benut het centrum de vele mogelijkheden binnen de leergebieden? 
In welke mate heeft het centrum daarbij oog voor het zo kort mogelijk houden van de  doorlooptijd? 
</t>
  </si>
  <si>
    <t xml:space="preserve">Voorbeeldvragen:
In welke mate slaagt het centrum erin het NT2-aanbod doordacht te spreiden over het werkingsgebied rekening houdende met de kwaliteit van het onderwijsaanbod?
In welke mate slaagt het centrum erin het NT2-aanbod te spreiden in functie van de instroom van de cursisten? 
In welke mate organiseert het centrum het NT2-aanbod rekening houdende met de praktische belemmeringen bij de cursisten om het aanbod te volgen? 
</t>
  </si>
  <si>
    <t>2. CVO</t>
  </si>
  <si>
    <t>Voorbeeldvragen: 
Werkt het centrum samen met één of meerdere CVO? 
   * Waarvoor? 
   * Structureel of ad hoc? 
   * Wat loopt goed, wat minder goed? 
   * Zijn er projecten en experimenten lopende?</t>
  </si>
  <si>
    <t>SWOT CBE (aanvulling online bevraging)</t>
  </si>
  <si>
    <t>Registratie werkbezoek Alfa NT2 CBE</t>
  </si>
  <si>
    <t>Opgelet met 'NT2' bedoelen we steeds  Alfa NT2 + NT2. De scores gelden op centrumniveau.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</si>
</sst>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b/>
      <sz val="11"/>
      <color theme="1"/>
      <name val="Calibri"/>
      <family val="2"/>
      <scheme val="minor"/>
    </font>
    <font>
      <sz val="18"/>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sz val="14"/>
      <color rgb="FF92D050"/>
      <name val="Calibri"/>
      <family val="2"/>
      <scheme val="minor"/>
    </font>
    <font>
      <b/>
      <sz val="28"/>
      <color theme="1"/>
      <name val="Calibri"/>
      <family val="2"/>
      <scheme val="minor"/>
    </font>
    <font>
      <b/>
      <sz val="18"/>
      <color theme="1"/>
      <name val="Calibri"/>
      <family val="2"/>
      <scheme val="minor"/>
    </font>
    <font>
      <b/>
      <sz val="14"/>
      <color theme="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rgb="FFFFCC00"/>
        <bgColor indexed="64"/>
      </patternFill>
    </fill>
    <fill>
      <patternFill patternType="solid">
        <fgColor theme="8" tint="0.59999389629810485"/>
        <bgColor indexed="65"/>
      </patternFill>
    </fill>
    <fill>
      <patternFill patternType="solid">
        <fgColor theme="6" tint="0.79998168889431442"/>
        <bgColor indexed="65"/>
      </patternFill>
    </fill>
    <fill>
      <patternFill patternType="solid">
        <fgColor theme="6" tint="0.59999389629810485"/>
        <bgColor indexed="65"/>
      </patternFill>
    </fill>
  </fills>
  <borders count="28">
    <border>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6">
    <xf numFmtId="0" fontId="0" fillId="0" borderId="0"/>
    <xf numFmtId="0" fontId="3" fillId="2" borderId="0" applyNumberFormat="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123">
    <xf numFmtId="0" fontId="0" fillId="0" borderId="0" xfId="0"/>
    <xf numFmtId="0" fontId="1" fillId="0" borderId="0" xfId="0" applyFont="1"/>
    <xf numFmtId="164" fontId="0" fillId="0" borderId="0" xfId="0" applyNumberFormat="1"/>
    <xf numFmtId="0" fontId="3" fillId="2" borderId="12" xfId="1" applyBorder="1"/>
    <xf numFmtId="0" fontId="0" fillId="0" borderId="0" xfId="0" applyFont="1" applyBorder="1" applyAlignment="1">
      <alignment vertical="top" wrapText="1"/>
    </xf>
    <xf numFmtId="0" fontId="0" fillId="0" borderId="0" xfId="0" applyFont="1" applyBorder="1" applyAlignment="1">
      <alignment vertical="top"/>
    </xf>
    <xf numFmtId="0" fontId="6"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center" wrapText="1"/>
    </xf>
    <xf numFmtId="0" fontId="0" fillId="0" borderId="22" xfId="0" applyFont="1" applyBorder="1" applyAlignment="1">
      <alignment vertical="top" wrapText="1"/>
    </xf>
    <xf numFmtId="0" fontId="0" fillId="0" borderId="0" xfId="0" applyAlignment="1">
      <alignment horizontal="left" vertical="top" wrapText="1"/>
    </xf>
    <xf numFmtId="0" fontId="0" fillId="0" borderId="0" xfId="0" applyAlignment="1">
      <alignment horizontal="center" vertical="top" wrapText="1"/>
    </xf>
    <xf numFmtId="0" fontId="0" fillId="0" borderId="18" xfId="0" applyFont="1" applyBorder="1" applyAlignment="1">
      <alignment vertical="top" wrapText="1"/>
    </xf>
    <xf numFmtId="0" fontId="0" fillId="0" borderId="19" xfId="0" applyFont="1" applyFill="1" applyBorder="1" applyAlignment="1">
      <alignment vertical="top" wrapText="1"/>
    </xf>
    <xf numFmtId="0" fontId="1" fillId="0" borderId="0" xfId="0" applyFont="1" applyAlignment="1">
      <alignment horizontal="right" vertical="top"/>
    </xf>
    <xf numFmtId="0" fontId="0" fillId="0" borderId="0" xfId="0" applyAlignment="1">
      <alignment vertical="top"/>
    </xf>
    <xf numFmtId="0" fontId="0" fillId="0" borderId="19" xfId="0" applyFont="1"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1" fillId="0" borderId="0" xfId="0" applyFont="1" applyAlignment="1">
      <alignment vertical="top"/>
    </xf>
    <xf numFmtId="0" fontId="1" fillId="0" borderId="0" xfId="0" applyFont="1" applyBorder="1" applyAlignment="1">
      <alignment vertical="top" wrapText="1"/>
    </xf>
    <xf numFmtId="0" fontId="5" fillId="0" borderId="0" xfId="0" applyFont="1" applyBorder="1" applyAlignment="1">
      <alignment vertical="top"/>
    </xf>
    <xf numFmtId="0" fontId="0" fillId="0" borderId="12" xfId="0" applyBorder="1" applyAlignment="1">
      <alignment vertical="top" wrapText="1"/>
    </xf>
    <xf numFmtId="1" fontId="0" fillId="0" borderId="0" xfId="0" applyNumberFormat="1"/>
    <xf numFmtId="0" fontId="0" fillId="0" borderId="0" xfId="0" applyFill="1" applyBorder="1" applyAlignment="1">
      <alignment wrapText="1"/>
    </xf>
    <xf numFmtId="0" fontId="0" fillId="0" borderId="0" xfId="0" applyFill="1" applyBorder="1" applyAlignment="1">
      <alignment vertical="top" wrapText="1"/>
    </xf>
    <xf numFmtId="0" fontId="4" fillId="0" borderId="19" xfId="0" applyFont="1" applyFill="1" applyBorder="1" applyAlignment="1">
      <alignment vertical="top" wrapText="1"/>
    </xf>
    <xf numFmtId="0" fontId="4" fillId="0" borderId="0" xfId="0" applyFont="1" applyAlignment="1">
      <alignment vertical="top" wrapText="1"/>
    </xf>
    <xf numFmtId="0" fontId="13"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wrapText="1"/>
    </xf>
    <xf numFmtId="0" fontId="0" fillId="0" borderId="0" xfId="0" applyAlignment="1">
      <alignment horizontal="right" vertical="top" wrapText="1"/>
    </xf>
    <xf numFmtId="0" fontId="1" fillId="0" borderId="0" xfId="0" applyFont="1" applyAlignment="1">
      <alignment vertical="top" wrapText="1"/>
    </xf>
    <xf numFmtId="0" fontId="0" fillId="0" borderId="14" xfId="0"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7" fillId="0" borderId="0" xfId="0" applyFont="1" applyAlignment="1">
      <alignment horizontal="center" vertical="top" wrapText="1"/>
    </xf>
    <xf numFmtId="0" fontId="4" fillId="0" borderId="12" xfId="0" applyFont="1" applyBorder="1" applyAlignment="1" applyProtection="1">
      <alignment horizontal="center" vertical="top" wrapText="1"/>
      <protection locked="0"/>
    </xf>
    <xf numFmtId="0" fontId="4" fillId="0" borderId="0" xfId="0" applyFont="1"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1" fontId="10" fillId="0" borderId="0" xfId="0" applyNumberFormat="1" applyFont="1" applyAlignment="1">
      <alignment horizontal="center" vertical="top"/>
    </xf>
    <xf numFmtId="0" fontId="1" fillId="0" borderId="12" xfId="0" applyFont="1" applyBorder="1" applyAlignment="1">
      <alignment horizontal="center" vertical="top" wrapText="1"/>
    </xf>
    <xf numFmtId="0" fontId="0" fillId="0" borderId="18" xfId="0" applyFont="1" applyBorder="1" applyAlignment="1" applyProtection="1">
      <alignment vertical="top" wrapText="1"/>
    </xf>
    <xf numFmtId="164" fontId="1" fillId="0" borderId="0" xfId="0" applyNumberFormat="1" applyFont="1" applyAlignment="1">
      <alignment horizontal="center" vertical="top" wrapText="1"/>
    </xf>
    <xf numFmtId="0" fontId="1" fillId="0" borderId="0" xfId="0" applyFont="1" applyAlignment="1">
      <alignment wrapText="1"/>
    </xf>
    <xf numFmtId="0" fontId="10" fillId="6" borderId="0" xfId="5" applyFont="1" applyAlignment="1">
      <alignment vertical="top" wrapText="1"/>
    </xf>
    <xf numFmtId="0" fontId="1" fillId="5" borderId="12" xfId="4" applyFont="1" applyBorder="1" applyAlignment="1">
      <alignment vertical="top" wrapText="1"/>
    </xf>
    <xf numFmtId="0" fontId="4" fillId="0" borderId="12" xfId="3" applyFont="1" applyBorder="1" applyAlignment="1" applyProtection="1">
      <alignment horizontal="center" vertical="top" wrapText="1"/>
      <protection locked="0"/>
    </xf>
    <xf numFmtId="0" fontId="1" fillId="6" borderId="12" xfId="5" applyFont="1" applyBorder="1" applyAlignment="1">
      <alignment vertical="top" wrapText="1"/>
    </xf>
    <xf numFmtId="0" fontId="14" fillId="0" borderId="12" xfId="0" applyFont="1" applyBorder="1" applyAlignment="1">
      <alignment horizontal="center" vertical="top" wrapText="1"/>
    </xf>
    <xf numFmtId="0" fontId="14" fillId="0" borderId="0" xfId="0" applyFont="1" applyBorder="1" applyAlignment="1">
      <alignment horizontal="center" vertical="top" wrapText="1"/>
    </xf>
    <xf numFmtId="0" fontId="14"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21" xfId="0" applyFont="1" applyBorder="1" applyAlignment="1">
      <alignment horizontal="center" vertical="top" wrapText="1"/>
    </xf>
    <xf numFmtId="0" fontId="1" fillId="0" borderId="0" xfId="0" applyFont="1" applyBorder="1" applyAlignment="1">
      <alignment horizontal="center" vertical="top" wrapText="1"/>
    </xf>
    <xf numFmtId="0" fontId="14" fillId="0" borderId="13" xfId="0" applyFont="1" applyBorder="1" applyAlignment="1">
      <alignment horizontal="center" vertical="top" wrapText="1"/>
    </xf>
    <xf numFmtId="0" fontId="14" fillId="0" borderId="12" xfId="0" applyFont="1"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1" fillId="5" borderId="22" xfId="4" applyFont="1" applyBorder="1" applyAlignment="1">
      <alignment vertical="top" wrapText="1"/>
    </xf>
    <xf numFmtId="0" fontId="1" fillId="0" borderId="24" xfId="0" applyFont="1" applyBorder="1" applyAlignment="1">
      <alignment horizontal="center" vertical="top" wrapText="1"/>
    </xf>
    <xf numFmtId="0" fontId="1" fillId="0" borderId="15" xfId="0" applyFont="1" applyBorder="1" applyAlignment="1">
      <alignment horizontal="center" vertical="top" wrapText="1"/>
    </xf>
    <xf numFmtId="0" fontId="1" fillId="0" borderId="13" xfId="0" applyFont="1" applyBorder="1" applyAlignment="1">
      <alignment horizontal="center" vertical="top" wrapText="1"/>
    </xf>
    <xf numFmtId="0" fontId="0" fillId="0" borderId="14" xfId="0" applyBorder="1" applyAlignment="1" applyProtection="1">
      <alignment wrapText="1"/>
      <protection locked="0"/>
    </xf>
    <xf numFmtId="0" fontId="0" fillId="0" borderId="20" xfId="0" applyFont="1" applyBorder="1" applyAlignment="1" applyProtection="1">
      <alignment wrapText="1"/>
      <protection locked="0"/>
    </xf>
    <xf numFmtId="0" fontId="10" fillId="6" borderId="0" xfId="5" applyFont="1" applyAlignment="1">
      <alignment wrapText="1"/>
    </xf>
    <xf numFmtId="0" fontId="1" fillId="5" borderId="12" xfId="4" applyFont="1" applyBorder="1" applyAlignment="1">
      <alignment wrapText="1"/>
    </xf>
    <xf numFmtId="0" fontId="0" fillId="0" borderId="20" xfId="0" applyFont="1" applyBorder="1" applyAlignment="1" applyProtection="1">
      <alignment vertical="top" wrapText="1"/>
      <protection locked="0"/>
    </xf>
    <xf numFmtId="1" fontId="0" fillId="0" borderId="0" xfId="0" applyNumberFormat="1" applyAlignment="1">
      <alignment horizontal="center" vertical="top"/>
    </xf>
    <xf numFmtId="0" fontId="1" fillId="0" borderId="0" xfId="0" applyFont="1" applyAlignment="1">
      <alignment horizontal="right" wrapText="1"/>
    </xf>
    <xf numFmtId="164" fontId="0" fillId="0" borderId="0" xfId="0" applyNumberFormat="1" applyAlignment="1">
      <alignment horizontal="center" vertical="top"/>
    </xf>
    <xf numFmtId="164" fontId="0" fillId="0" borderId="0" xfId="0" applyNumberFormat="1" applyAlignment="1">
      <alignment horizontal="center"/>
    </xf>
    <xf numFmtId="164" fontId="0" fillId="0" borderId="0" xfId="0" applyNumberFormat="1" applyAlignment="1">
      <alignment horizontal="center" vertical="top" wrapText="1"/>
    </xf>
    <xf numFmtId="0" fontId="4" fillId="0" borderId="0" xfId="0" applyFont="1" applyFill="1" applyAlignment="1">
      <alignment horizontal="left" vertical="top" wrapText="1"/>
    </xf>
    <xf numFmtId="0" fontId="0" fillId="4" borderId="12" xfId="2" applyFont="1" applyBorder="1" applyAlignment="1" applyProtection="1">
      <alignment vertical="top"/>
      <protection locked="0"/>
    </xf>
    <xf numFmtId="164" fontId="0" fillId="0" borderId="0" xfId="0" applyNumberFormat="1" applyAlignment="1">
      <alignment horizontal="left" vertical="top" wrapText="1"/>
    </xf>
    <xf numFmtId="0" fontId="0" fillId="0" borderId="25" xfId="0" applyBorder="1" applyAlignment="1">
      <alignment vertical="top" wrapText="1"/>
    </xf>
    <xf numFmtId="0" fontId="0" fillId="0" borderId="12" xfId="0" applyFont="1" applyBorder="1" applyAlignment="1" applyProtection="1">
      <alignment vertical="top" wrapText="1"/>
      <protection locked="0"/>
    </xf>
    <xf numFmtId="0" fontId="11" fillId="0" borderId="15" xfId="3" applyBorder="1" applyAlignment="1" applyProtection="1">
      <alignment horizontal="center" vertical="top" wrapText="1"/>
      <protection locked="0"/>
    </xf>
    <xf numFmtId="0" fontId="11" fillId="0" borderId="15" xfId="3" quotePrefix="1" applyBorder="1" applyAlignment="1" applyProtection="1">
      <alignment horizontal="center" vertical="top" wrapText="1"/>
      <protection locked="0"/>
    </xf>
    <xf numFmtId="0" fontId="11" fillId="0" borderId="13" xfId="3" quotePrefix="1" applyBorder="1" applyAlignment="1" applyProtection="1">
      <alignment horizontal="center" vertical="top" wrapText="1"/>
      <protection locked="0"/>
    </xf>
    <xf numFmtId="0" fontId="10" fillId="0" borderId="0" xfId="0" applyFont="1" applyAlignment="1">
      <alignment vertical="top" wrapText="1" readingOrder="1"/>
    </xf>
    <xf numFmtId="0" fontId="0" fillId="0" borderId="0" xfId="0" applyAlignment="1">
      <alignment vertical="top" wrapText="1" readingOrder="1"/>
    </xf>
    <xf numFmtId="0" fontId="0" fillId="4" borderId="12" xfId="2" applyFont="1" applyBorder="1" applyAlignment="1" applyProtection="1">
      <alignment vertical="top" wrapText="1" readingOrder="1"/>
      <protection locked="0"/>
    </xf>
    <xf numFmtId="0" fontId="0" fillId="4" borderId="12" xfId="2" applyFont="1" applyBorder="1" applyAlignment="1" applyProtection="1">
      <alignment vertical="top" wrapText="1"/>
      <protection locked="0"/>
    </xf>
    <xf numFmtId="0" fontId="10" fillId="0" borderId="0" xfId="0" applyFont="1" applyAlignment="1">
      <alignment vertical="top" wrapText="1"/>
    </xf>
    <xf numFmtId="0" fontId="1" fillId="0" borderId="12" xfId="0" applyFont="1" applyBorder="1" applyAlignment="1">
      <alignment vertical="top" wrapText="1"/>
    </xf>
    <xf numFmtId="0" fontId="0" fillId="0" borderId="0" xfId="0" applyBorder="1" applyAlignment="1">
      <alignment vertical="top" wrapText="1"/>
    </xf>
    <xf numFmtId="0" fontId="1" fillId="0" borderId="0" xfId="0" applyFont="1" applyAlignment="1">
      <alignment horizontal="center" vertical="top" wrapText="1"/>
    </xf>
    <xf numFmtId="0" fontId="0" fillId="2" borderId="12" xfId="1" applyFont="1" applyBorder="1" applyAlignment="1">
      <alignment wrapText="1"/>
    </xf>
    <xf numFmtId="0" fontId="0" fillId="2" borderId="12" xfId="1" applyFont="1" applyBorder="1" applyAlignment="1" applyProtection="1">
      <alignment horizontal="center"/>
      <protection locked="0"/>
    </xf>
    <xf numFmtId="0" fontId="3" fillId="2" borderId="12" xfId="1" applyBorder="1" applyAlignment="1" applyProtection="1">
      <alignment horizontal="center"/>
      <protection locked="0"/>
    </xf>
    <xf numFmtId="0" fontId="0" fillId="2" borderId="26" xfId="1" applyFont="1" applyBorder="1" applyAlignment="1" applyProtection="1">
      <alignment horizontal="center"/>
      <protection locked="0"/>
    </xf>
    <xf numFmtId="0" fontId="3" fillId="2" borderId="27" xfId="1" applyBorder="1" applyAlignment="1" applyProtection="1">
      <alignment horizontal="center"/>
      <protection locked="0"/>
    </xf>
    <xf numFmtId="0" fontId="3" fillId="2" borderId="22" xfId="1" applyBorder="1" applyAlignment="1" applyProtection="1">
      <alignment horizontal="center"/>
      <protection locked="0"/>
    </xf>
    <xf numFmtId="0" fontId="8" fillId="3" borderId="4" xfId="1" applyFont="1" applyFill="1" applyBorder="1" applyAlignment="1">
      <alignment horizontal="center" shrinkToFit="1"/>
    </xf>
    <xf numFmtId="0" fontId="9" fillId="3" borderId="5" xfId="1" applyFont="1" applyFill="1" applyBorder="1" applyAlignment="1">
      <alignment horizontal="center" shrinkToFit="1"/>
    </xf>
    <xf numFmtId="0" fontId="9" fillId="3" borderId="6" xfId="1" applyFont="1" applyFill="1" applyBorder="1" applyAlignment="1">
      <alignment horizontal="center" shrinkToFit="1"/>
    </xf>
    <xf numFmtId="0" fontId="9" fillId="3" borderId="7" xfId="1" applyFont="1" applyFill="1" applyBorder="1" applyAlignment="1">
      <alignment horizontal="center" shrinkToFit="1"/>
    </xf>
    <xf numFmtId="0" fontId="9" fillId="3" borderId="0" xfId="1" applyFont="1" applyFill="1" applyBorder="1" applyAlignment="1">
      <alignment horizontal="center" shrinkToFit="1"/>
    </xf>
    <xf numFmtId="0" fontId="9" fillId="3" borderId="8" xfId="1" applyFont="1" applyFill="1" applyBorder="1" applyAlignment="1">
      <alignment horizontal="center" shrinkToFit="1"/>
    </xf>
    <xf numFmtId="0" fontId="2" fillId="3" borderId="1" xfId="1" applyFont="1" applyFill="1" applyBorder="1" applyAlignment="1" applyProtection="1">
      <alignment horizontal="left"/>
      <protection locked="0"/>
    </xf>
    <xf numFmtId="0" fontId="2" fillId="3" borderId="2" xfId="1" applyFont="1" applyFill="1" applyBorder="1" applyAlignment="1" applyProtection="1">
      <alignment horizontal="left"/>
      <protection locked="0"/>
    </xf>
    <xf numFmtId="0" fontId="2" fillId="3" borderId="3" xfId="1" applyFont="1" applyFill="1" applyBorder="1" applyAlignment="1" applyProtection="1">
      <alignment horizontal="left"/>
      <protection locked="0"/>
    </xf>
    <xf numFmtId="0" fontId="3" fillId="0" borderId="0" xfId="1" applyFill="1" applyBorder="1" applyAlignment="1">
      <alignment horizontal="center"/>
    </xf>
    <xf numFmtId="0" fontId="0" fillId="2" borderId="12" xfId="1" applyFont="1" applyBorder="1" applyAlignment="1" applyProtection="1">
      <alignment horizontal="center" wrapText="1"/>
      <protection locked="0"/>
    </xf>
    <xf numFmtId="0" fontId="1" fillId="0" borderId="0" xfId="0" applyFont="1" applyAlignment="1">
      <alignment horizontal="center" vertical="top" wrapText="1"/>
    </xf>
    <xf numFmtId="0" fontId="1" fillId="0" borderId="0" xfId="0" applyFont="1" applyAlignment="1">
      <alignment horizontal="center" wrapText="1"/>
    </xf>
    <xf numFmtId="0" fontId="5" fillId="0" borderId="0" xfId="0" applyFont="1" applyAlignment="1">
      <alignment horizontal="center"/>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1" xfId="0" applyFont="1" applyBorder="1" applyAlignment="1">
      <alignment horizontal="center" vertical="top"/>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0" xfId="0" applyBorder="1" applyAlignment="1">
      <alignment horizontal="center" vertical="top"/>
    </xf>
    <xf numFmtId="0" fontId="14" fillId="0" borderId="0" xfId="0" applyFont="1" applyAlignment="1">
      <alignment vertical="top" wrapText="1"/>
    </xf>
  </cellXfs>
  <cellStyles count="6">
    <cellStyle name="20% - Accent3" xfId="4" builtinId="38"/>
    <cellStyle name="40% - Accent1" xfId="1" builtinId="31"/>
    <cellStyle name="40% - Accent3" xfId="5" builtinId="39"/>
    <cellStyle name="40% - Accent5" xfId="2" builtinId="47"/>
    <cellStyle name="Hyperlink" xfId="3" builtinId="8"/>
    <cellStyle name="Standaard" xfId="0" builtinId="0"/>
  </cellStyles>
  <dxfs count="0"/>
  <tableStyles count="0" defaultTableStyle="TableStyleMedium2" defaultPivotStyle="PivotStyleLight16"/>
  <colors>
    <mruColors>
      <color rgb="FFFF0066"/>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Samenvatting!$K$14</c:f>
              <c:strCache>
                <c:ptCount val="1"/>
                <c:pt idx="0">
                  <c:v>Ondermaats</c:v>
                </c:pt>
              </c:strCache>
            </c:strRef>
          </c:tx>
          <c:invertIfNegative val="0"/>
          <c:cat>
            <c:strRef>
              <c:f>Samenvatting!$J$15:$J$21</c:f>
              <c:strCache>
                <c:ptCount val="7"/>
                <c:pt idx="0">
                  <c:v>Onderwijsaanbod</c:v>
                </c:pt>
                <c:pt idx="1">
                  <c:v>Onderwijsorganisatie</c:v>
                </c:pt>
                <c:pt idx="2">
                  <c:v>Didactisch klimaat</c:v>
                </c:pt>
                <c:pt idx="3">
                  <c:v>Begeleiding</c:v>
                </c:pt>
                <c:pt idx="4">
                  <c:v>Afstemming andere partners</c:v>
                </c:pt>
                <c:pt idx="5">
                  <c:v>Professionalisering</c:v>
                </c:pt>
                <c:pt idx="6">
                  <c:v>Kwaliteitszorg</c:v>
                </c:pt>
              </c:strCache>
            </c:strRef>
          </c:cat>
          <c:val>
            <c:numRef>
              <c:f>Samenvatting!$K$15:$K$21</c:f>
              <c:numCache>
                <c:formatCode>0.0</c:formatCode>
                <c:ptCount val="7"/>
                <c:pt idx="0">
                  <c:v>0</c:v>
                </c:pt>
                <c:pt idx="1">
                  <c:v>0</c:v>
                </c:pt>
                <c:pt idx="2">
                  <c:v>0</c:v>
                </c:pt>
                <c:pt idx="3">
                  <c:v>0</c:v>
                </c:pt>
                <c:pt idx="4">
                  <c:v>0</c:v>
                </c:pt>
                <c:pt idx="5">
                  <c:v>0</c:v>
                </c:pt>
                <c:pt idx="6">
                  <c:v>0</c:v>
                </c:pt>
              </c:numCache>
            </c:numRef>
          </c:val>
        </c:ser>
        <c:ser>
          <c:idx val="1"/>
          <c:order val="1"/>
          <c:tx>
            <c:strRef>
              <c:f>Samenvatting!$L$14</c:f>
              <c:strCache>
                <c:ptCount val="1"/>
                <c:pt idx="0">
                  <c:v>Onvoldoende</c:v>
                </c:pt>
              </c:strCache>
            </c:strRef>
          </c:tx>
          <c:invertIfNegative val="0"/>
          <c:cat>
            <c:strRef>
              <c:f>Samenvatting!$J$15:$J$21</c:f>
              <c:strCache>
                <c:ptCount val="7"/>
                <c:pt idx="0">
                  <c:v>Onderwijsaanbod</c:v>
                </c:pt>
                <c:pt idx="1">
                  <c:v>Onderwijsorganisatie</c:v>
                </c:pt>
                <c:pt idx="2">
                  <c:v>Didactisch klimaat</c:v>
                </c:pt>
                <c:pt idx="3">
                  <c:v>Begeleiding</c:v>
                </c:pt>
                <c:pt idx="4">
                  <c:v>Afstemming andere partners</c:v>
                </c:pt>
                <c:pt idx="5">
                  <c:v>Professionalisering</c:v>
                </c:pt>
                <c:pt idx="6">
                  <c:v>Kwaliteitszorg</c:v>
                </c:pt>
              </c:strCache>
            </c:strRef>
          </c:cat>
          <c:val>
            <c:numRef>
              <c:f>Samenvatting!$L$15:$L$21</c:f>
              <c:numCache>
                <c:formatCode>0.0</c:formatCode>
                <c:ptCount val="7"/>
                <c:pt idx="0">
                  <c:v>0</c:v>
                </c:pt>
                <c:pt idx="1">
                  <c:v>0</c:v>
                </c:pt>
                <c:pt idx="2">
                  <c:v>0</c:v>
                </c:pt>
                <c:pt idx="3">
                  <c:v>0</c:v>
                </c:pt>
                <c:pt idx="4">
                  <c:v>0</c:v>
                </c:pt>
                <c:pt idx="5">
                  <c:v>0</c:v>
                </c:pt>
                <c:pt idx="6">
                  <c:v>0</c:v>
                </c:pt>
              </c:numCache>
            </c:numRef>
          </c:val>
        </c:ser>
        <c:ser>
          <c:idx val="2"/>
          <c:order val="2"/>
          <c:tx>
            <c:strRef>
              <c:f>Samenvatting!$M$14</c:f>
              <c:strCache>
                <c:ptCount val="1"/>
                <c:pt idx="0">
                  <c:v>Voldoende</c:v>
                </c:pt>
              </c:strCache>
            </c:strRef>
          </c:tx>
          <c:invertIfNegative val="0"/>
          <c:cat>
            <c:strRef>
              <c:f>Samenvatting!$J$15:$J$21</c:f>
              <c:strCache>
                <c:ptCount val="7"/>
                <c:pt idx="0">
                  <c:v>Onderwijsaanbod</c:v>
                </c:pt>
                <c:pt idx="1">
                  <c:v>Onderwijsorganisatie</c:v>
                </c:pt>
                <c:pt idx="2">
                  <c:v>Didactisch klimaat</c:v>
                </c:pt>
                <c:pt idx="3">
                  <c:v>Begeleiding</c:v>
                </c:pt>
                <c:pt idx="4">
                  <c:v>Afstemming andere partners</c:v>
                </c:pt>
                <c:pt idx="5">
                  <c:v>Professionalisering</c:v>
                </c:pt>
                <c:pt idx="6">
                  <c:v>Kwaliteitszorg</c:v>
                </c:pt>
              </c:strCache>
            </c:strRef>
          </c:cat>
          <c:val>
            <c:numRef>
              <c:f>Samenvatting!$M$15:$M$21</c:f>
              <c:numCache>
                <c:formatCode>0.0</c:formatCode>
                <c:ptCount val="7"/>
                <c:pt idx="0">
                  <c:v>0</c:v>
                </c:pt>
                <c:pt idx="1">
                  <c:v>0</c:v>
                </c:pt>
                <c:pt idx="2">
                  <c:v>0</c:v>
                </c:pt>
                <c:pt idx="3">
                  <c:v>0</c:v>
                </c:pt>
                <c:pt idx="4">
                  <c:v>0</c:v>
                </c:pt>
                <c:pt idx="5">
                  <c:v>0</c:v>
                </c:pt>
                <c:pt idx="6">
                  <c:v>0</c:v>
                </c:pt>
              </c:numCache>
            </c:numRef>
          </c:val>
        </c:ser>
        <c:ser>
          <c:idx val="3"/>
          <c:order val="3"/>
          <c:tx>
            <c:strRef>
              <c:f>Samenvatting!$N$14</c:f>
              <c:strCache>
                <c:ptCount val="1"/>
                <c:pt idx="0">
                  <c:v>Sterk punt </c:v>
                </c:pt>
              </c:strCache>
            </c:strRef>
          </c:tx>
          <c:invertIfNegative val="0"/>
          <c:cat>
            <c:strRef>
              <c:f>Samenvatting!$J$15:$J$21</c:f>
              <c:strCache>
                <c:ptCount val="7"/>
                <c:pt idx="0">
                  <c:v>Onderwijsaanbod</c:v>
                </c:pt>
                <c:pt idx="1">
                  <c:v>Onderwijsorganisatie</c:v>
                </c:pt>
                <c:pt idx="2">
                  <c:v>Didactisch klimaat</c:v>
                </c:pt>
                <c:pt idx="3">
                  <c:v>Begeleiding</c:v>
                </c:pt>
                <c:pt idx="4">
                  <c:v>Afstemming andere partners</c:v>
                </c:pt>
                <c:pt idx="5">
                  <c:v>Professionalisering</c:v>
                </c:pt>
                <c:pt idx="6">
                  <c:v>Kwaliteitszorg</c:v>
                </c:pt>
              </c:strCache>
            </c:strRef>
          </c:cat>
          <c:val>
            <c:numRef>
              <c:f>Samenvatting!$N$15:$N$21</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70085248"/>
        <c:axId val="70095232"/>
      </c:barChart>
      <c:catAx>
        <c:axId val="70085248"/>
        <c:scaling>
          <c:orientation val="minMax"/>
        </c:scaling>
        <c:delete val="0"/>
        <c:axPos val="b"/>
        <c:majorTickMark val="out"/>
        <c:minorTickMark val="none"/>
        <c:tickLblPos val="nextTo"/>
        <c:crossAx val="70095232"/>
        <c:crosses val="autoZero"/>
        <c:auto val="1"/>
        <c:lblAlgn val="ctr"/>
        <c:lblOffset val="100"/>
        <c:noMultiLvlLbl val="0"/>
      </c:catAx>
      <c:valAx>
        <c:axId val="70095232"/>
        <c:scaling>
          <c:orientation val="minMax"/>
          <c:max val="100"/>
        </c:scaling>
        <c:delete val="0"/>
        <c:axPos val="l"/>
        <c:majorGridlines/>
        <c:numFmt formatCode="0.0" sourceLinked="1"/>
        <c:majorTickMark val="out"/>
        <c:minorTickMark val="none"/>
        <c:tickLblPos val="nextTo"/>
        <c:crossAx val="70085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Samenvatting!$J$25:$J$29</c:f>
              <c:strCache>
                <c:ptCount val="5"/>
                <c:pt idx="0">
                  <c:v>Ondermaats</c:v>
                </c:pt>
                <c:pt idx="1">
                  <c:v>Onvoldoende</c:v>
                </c:pt>
                <c:pt idx="2">
                  <c:v>Voldoende</c:v>
                </c:pt>
                <c:pt idx="3">
                  <c:v>Sterk punt</c:v>
                </c:pt>
                <c:pt idx="4">
                  <c:v>Totaal </c:v>
                </c:pt>
              </c:strCache>
            </c:strRef>
          </c:cat>
          <c:val>
            <c:numRef>
              <c:f>Samenvatting!$K$25:$K$29</c:f>
              <c:numCache>
                <c:formatCode>0.0</c:formatCode>
                <c:ptCount val="5"/>
                <c:pt idx="0">
                  <c:v>0</c:v>
                </c:pt>
                <c:pt idx="1">
                  <c:v>0</c:v>
                </c:pt>
                <c:pt idx="2">
                  <c:v>0</c:v>
                </c:pt>
                <c:pt idx="3">
                  <c:v>0</c:v>
                </c:pt>
                <c:pt idx="4" formatCode="General">
                  <c:v>100</c:v>
                </c:pt>
              </c:numCache>
            </c:numRef>
          </c:val>
        </c:ser>
        <c:dLbls>
          <c:showLegendKey val="0"/>
          <c:showVal val="0"/>
          <c:showCatName val="0"/>
          <c:showSerName val="0"/>
          <c:showPercent val="0"/>
          <c:showBubbleSize val="0"/>
        </c:dLbls>
        <c:gapWidth val="150"/>
        <c:axId val="72683520"/>
        <c:axId val="72685056"/>
      </c:barChart>
      <c:catAx>
        <c:axId val="72683520"/>
        <c:scaling>
          <c:orientation val="minMax"/>
        </c:scaling>
        <c:delete val="0"/>
        <c:axPos val="b"/>
        <c:majorTickMark val="out"/>
        <c:minorTickMark val="none"/>
        <c:tickLblPos val="nextTo"/>
        <c:crossAx val="72685056"/>
        <c:crosses val="autoZero"/>
        <c:auto val="1"/>
        <c:lblAlgn val="ctr"/>
        <c:lblOffset val="100"/>
        <c:noMultiLvlLbl val="0"/>
      </c:catAx>
      <c:valAx>
        <c:axId val="72685056"/>
        <c:scaling>
          <c:orientation val="minMax"/>
          <c:max val="100"/>
        </c:scaling>
        <c:delete val="0"/>
        <c:axPos val="l"/>
        <c:majorGridlines/>
        <c:numFmt formatCode="0.0" sourceLinked="1"/>
        <c:majorTickMark val="out"/>
        <c:minorTickMark val="none"/>
        <c:tickLblPos val="nextTo"/>
        <c:crossAx val="726835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radarChart>
        <c:radarStyle val="marker"/>
        <c:varyColors val="0"/>
        <c:ser>
          <c:idx val="0"/>
          <c:order val="0"/>
          <c:spPr>
            <a:ln>
              <a:solidFill>
                <a:schemeClr val="tx2">
                  <a:lumMod val="60000"/>
                  <a:lumOff val="40000"/>
                </a:schemeClr>
              </a:solidFill>
            </a:ln>
          </c:spPr>
          <c:dLbls>
            <c:numFmt formatCode="#,##0.0" sourceLinked="0"/>
            <c:showLegendKey val="0"/>
            <c:showVal val="1"/>
            <c:showCatName val="0"/>
            <c:showSerName val="0"/>
            <c:showPercent val="0"/>
            <c:showBubbleSize val="0"/>
            <c:separator>. </c:separator>
            <c:showLeaderLines val="0"/>
          </c:dLbls>
          <c:cat>
            <c:strRef>
              <c:f>Samenvatting!$B$3:$B$9</c:f>
              <c:strCache>
                <c:ptCount val="7"/>
                <c:pt idx="0">
                  <c:v>Onderwijsaanbod</c:v>
                </c:pt>
                <c:pt idx="1">
                  <c:v>Onderwijsorganisatie</c:v>
                </c:pt>
                <c:pt idx="2">
                  <c:v>Didactisch klimaat</c:v>
                </c:pt>
                <c:pt idx="3">
                  <c:v>Begeleiding</c:v>
                </c:pt>
                <c:pt idx="4">
                  <c:v>Afstemming andere partners</c:v>
                </c:pt>
                <c:pt idx="5">
                  <c:v>Professionalisering</c:v>
                </c:pt>
                <c:pt idx="6">
                  <c:v>Kwaliteitszorg</c:v>
                </c:pt>
              </c:strCache>
            </c:strRef>
          </c:cat>
          <c:val>
            <c:numRef>
              <c:f>Samenvatting!$C$3:$C$9</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74528256"/>
        <c:axId val="74529792"/>
      </c:radarChart>
      <c:catAx>
        <c:axId val="74528256"/>
        <c:scaling>
          <c:orientation val="minMax"/>
        </c:scaling>
        <c:delete val="0"/>
        <c:axPos val="b"/>
        <c:majorGridlines/>
        <c:numFmt formatCode="General" sourceLinked="0"/>
        <c:majorTickMark val="none"/>
        <c:minorTickMark val="none"/>
        <c:tickLblPos val="nextTo"/>
        <c:spPr>
          <a:ln w="9525">
            <a:noFill/>
          </a:ln>
        </c:spPr>
        <c:txPr>
          <a:bodyPr/>
          <a:lstStyle/>
          <a:p>
            <a:pPr>
              <a:defRPr sz="1200" baseline="0"/>
            </a:pPr>
            <a:endParaRPr lang="nl-BE"/>
          </a:p>
        </c:txPr>
        <c:crossAx val="74529792"/>
        <c:crosses val="autoZero"/>
        <c:auto val="1"/>
        <c:lblAlgn val="ctr"/>
        <c:lblOffset val="100"/>
        <c:noMultiLvlLbl val="0"/>
      </c:catAx>
      <c:valAx>
        <c:axId val="74529792"/>
        <c:scaling>
          <c:orientation val="minMax"/>
          <c:max val="20"/>
        </c:scaling>
        <c:delete val="0"/>
        <c:axPos val="l"/>
        <c:majorGridlines/>
        <c:numFmt formatCode="0.0" sourceLinked="1"/>
        <c:majorTickMark val="out"/>
        <c:minorTickMark val="none"/>
        <c:tickLblPos val="none"/>
        <c:crossAx val="74528256"/>
        <c:crosses val="autoZero"/>
        <c:crossBetween val="between"/>
        <c:majorUnit val="2"/>
      </c:valAx>
      <c:spPr>
        <a:gradFill>
          <a:gsLst>
            <a:gs pos="0">
              <a:srgbClr val="FFEFD1"/>
            </a:gs>
            <a:gs pos="64999">
              <a:srgbClr val="F0EBD5"/>
            </a:gs>
            <a:gs pos="100000">
              <a:srgbClr val="D1C39F"/>
            </a:gs>
          </a:gsLst>
          <a:lin ang="5400000" scaled="0"/>
        </a:gradFill>
      </c:spPr>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361950</xdr:colOff>
      <xdr:row>4</xdr:row>
      <xdr:rowOff>47625</xdr:rowOff>
    </xdr:from>
    <xdr:to>
      <xdr:col>10</xdr:col>
      <xdr:colOff>57150</xdr:colOff>
      <xdr:row>18</xdr:row>
      <xdr:rowOff>123825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361950</xdr:colOff>
      <xdr:row>22</xdr:row>
      <xdr:rowOff>47625</xdr:rowOff>
    </xdr:from>
    <xdr:to>
      <xdr:col>10</xdr:col>
      <xdr:colOff>57150</xdr:colOff>
      <xdr:row>36</xdr:row>
      <xdr:rowOff>123825</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6</xdr:row>
      <xdr:rowOff>85725</xdr:rowOff>
    </xdr:from>
    <xdr:to>
      <xdr:col>10</xdr:col>
      <xdr:colOff>276225</xdr:colOff>
      <xdr:row>29</xdr:row>
      <xdr:rowOff>142875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5"/>
  <sheetViews>
    <sheetView showGridLines="0" tabSelected="1" workbookViewId="0">
      <selection activeCell="A3" sqref="A3:F5"/>
    </sheetView>
  </sheetViews>
  <sheetFormatPr defaultColWidth="8.85546875" defaultRowHeight="15" x14ac:dyDescent="0.25"/>
  <cols>
    <col min="1" max="1" width="17.85546875" customWidth="1"/>
    <col min="2" max="2" width="21.42578125" customWidth="1"/>
    <col min="3" max="3" width="10.28515625" customWidth="1"/>
    <col min="4" max="4" width="15.28515625" customWidth="1"/>
    <col min="5" max="5" width="11.28515625" customWidth="1"/>
    <col min="6" max="6" width="12.85546875" customWidth="1"/>
  </cols>
  <sheetData>
    <row r="2" spans="1:6" ht="15.75" thickBot="1" x14ac:dyDescent="0.3"/>
    <row r="3" spans="1:6" ht="15.75" customHeight="1" thickTop="1" x14ac:dyDescent="0.25">
      <c r="A3" s="101" t="s">
        <v>261</v>
      </c>
      <c r="B3" s="102"/>
      <c r="C3" s="102"/>
      <c r="D3" s="102"/>
      <c r="E3" s="102"/>
      <c r="F3" s="103"/>
    </row>
    <row r="4" spans="1:6" ht="15" customHeight="1" x14ac:dyDescent="0.25">
      <c r="A4" s="104"/>
      <c r="B4" s="105"/>
      <c r="C4" s="105"/>
      <c r="D4" s="105"/>
      <c r="E4" s="105"/>
      <c r="F4" s="106"/>
    </row>
    <row r="5" spans="1:6" ht="15" customHeight="1" x14ac:dyDescent="0.25">
      <c r="A5" s="104"/>
      <c r="B5" s="105"/>
      <c r="C5" s="105"/>
      <c r="D5" s="105"/>
      <c r="E5" s="105"/>
      <c r="F5" s="106"/>
    </row>
    <row r="6" spans="1:6" ht="30.75" customHeight="1" thickBot="1" x14ac:dyDescent="0.4">
      <c r="A6" s="107" t="s">
        <v>249</v>
      </c>
      <c r="B6" s="108"/>
      <c r="C6" s="108"/>
      <c r="D6" s="108"/>
      <c r="E6" s="108"/>
      <c r="F6" s="109"/>
    </row>
    <row r="7" spans="1:6" ht="30.75" customHeight="1" thickTop="1" x14ac:dyDescent="0.25">
      <c r="A7" s="110"/>
      <c r="B7" s="110"/>
      <c r="C7" s="110"/>
      <c r="D7" s="110"/>
      <c r="E7" s="110"/>
      <c r="F7" s="110"/>
    </row>
    <row r="8" spans="1:6" x14ac:dyDescent="0.25">
      <c r="A8" s="3" t="s">
        <v>0</v>
      </c>
      <c r="B8" s="97"/>
      <c r="C8" s="97"/>
      <c r="D8" s="97"/>
      <c r="E8" s="97"/>
      <c r="F8" s="97"/>
    </row>
    <row r="9" spans="1:6" x14ac:dyDescent="0.25">
      <c r="A9" s="3" t="s">
        <v>1</v>
      </c>
      <c r="B9" s="111"/>
      <c r="C9" s="97"/>
      <c r="D9" s="97"/>
      <c r="E9" s="97"/>
      <c r="F9" s="97"/>
    </row>
    <row r="10" spans="1:6" x14ac:dyDescent="0.25">
      <c r="A10" s="3" t="s">
        <v>2</v>
      </c>
      <c r="B10" s="97"/>
      <c r="C10" s="97"/>
      <c r="D10" s="97"/>
      <c r="E10" s="97"/>
      <c r="F10" s="97"/>
    </row>
    <row r="11" spans="1:6" x14ac:dyDescent="0.25">
      <c r="A11" s="3" t="s">
        <v>3</v>
      </c>
      <c r="B11" s="96"/>
      <c r="C11" s="97"/>
      <c r="D11" s="97"/>
      <c r="E11" s="97"/>
      <c r="F11" s="97"/>
    </row>
    <row r="12" spans="1:6" x14ac:dyDescent="0.25">
      <c r="A12" s="3" t="s">
        <v>4</v>
      </c>
      <c r="B12" s="96"/>
      <c r="C12" s="97"/>
      <c r="D12" s="97"/>
      <c r="E12" s="97"/>
      <c r="F12" s="97"/>
    </row>
    <row r="13" spans="1:6" x14ac:dyDescent="0.25">
      <c r="A13" s="3" t="s">
        <v>5</v>
      </c>
      <c r="B13" s="96"/>
      <c r="C13" s="97"/>
      <c r="D13" s="97"/>
      <c r="E13" s="97"/>
      <c r="F13" s="97"/>
    </row>
    <row r="14" spans="1:6" ht="30" x14ac:dyDescent="0.25">
      <c r="A14" s="95" t="s">
        <v>6</v>
      </c>
      <c r="B14" s="98"/>
      <c r="C14" s="99"/>
      <c r="D14" s="99"/>
      <c r="E14" s="99"/>
      <c r="F14" s="100"/>
    </row>
    <row r="15" spans="1:6" ht="45" x14ac:dyDescent="0.25">
      <c r="A15" s="95" t="s">
        <v>250</v>
      </c>
      <c r="B15" s="96"/>
      <c r="C15" s="97"/>
      <c r="D15" s="97"/>
      <c r="E15" s="97"/>
      <c r="F15" s="97"/>
    </row>
  </sheetData>
  <sheetProtection selectLockedCells="1"/>
  <protectedRanges>
    <protectedRange sqref="A6" name="Bereik1"/>
  </protectedRanges>
  <mergeCells count="11">
    <mergeCell ref="B10:F10"/>
    <mergeCell ref="A3:F5"/>
    <mergeCell ref="A6:F6"/>
    <mergeCell ref="A7:F7"/>
    <mergeCell ref="B8:F8"/>
    <mergeCell ref="B9:F9"/>
    <mergeCell ref="B11:F11"/>
    <mergeCell ref="B12:F12"/>
    <mergeCell ref="B13:F13"/>
    <mergeCell ref="B14:F14"/>
    <mergeCell ref="B15:F15"/>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K31"/>
  <sheetViews>
    <sheetView topLeftCell="A13" workbookViewId="0">
      <selection activeCell="C3" sqref="C3"/>
    </sheetView>
  </sheetViews>
  <sheetFormatPr defaultColWidth="8.85546875" defaultRowHeight="15" x14ac:dyDescent="0.25"/>
  <cols>
    <col min="1" max="1" width="8.85546875" style="7"/>
    <col min="2" max="2" width="81.85546875" style="7" customWidth="1"/>
    <col min="3" max="3" width="29" style="3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2" spans="2:11" ht="18.75" x14ac:dyDescent="0.25">
      <c r="B2" s="52" t="s">
        <v>29</v>
      </c>
      <c r="C2" s="40" t="s">
        <v>9</v>
      </c>
      <c r="E2" s="112" t="s">
        <v>16</v>
      </c>
      <c r="F2" s="112"/>
      <c r="G2" s="112"/>
      <c r="H2" s="112"/>
    </row>
    <row r="3" spans="2:11" x14ac:dyDescent="0.25">
      <c r="B3" s="53" t="s">
        <v>118</v>
      </c>
      <c r="C3" s="63"/>
      <c r="E3" s="48" t="s">
        <v>76</v>
      </c>
      <c r="F3" s="48" t="s">
        <v>77</v>
      </c>
      <c r="G3" s="48" t="s">
        <v>78</v>
      </c>
      <c r="H3" s="48" t="s">
        <v>79</v>
      </c>
      <c r="K3" s="12"/>
    </row>
    <row r="4" spans="2:11" ht="105" x14ac:dyDescent="0.25">
      <c r="B4" s="13" t="s">
        <v>241</v>
      </c>
      <c r="C4" s="57"/>
      <c r="E4" s="11" t="s">
        <v>37</v>
      </c>
      <c r="F4" s="11" t="s">
        <v>38</v>
      </c>
      <c r="G4" s="11" t="s">
        <v>39</v>
      </c>
      <c r="H4" s="11" t="s">
        <v>174</v>
      </c>
    </row>
    <row r="5" spans="2:11" ht="45" x14ac:dyDescent="0.25">
      <c r="B5" s="36" t="s">
        <v>200</v>
      </c>
      <c r="C5" s="40"/>
    </row>
    <row r="6" spans="2:11" x14ac:dyDescent="0.25">
      <c r="B6" s="53" t="s">
        <v>119</v>
      </c>
      <c r="C6" s="63"/>
      <c r="E6" s="48" t="s">
        <v>76</v>
      </c>
      <c r="F6" s="48" t="s">
        <v>77</v>
      </c>
      <c r="G6" s="48" t="s">
        <v>78</v>
      </c>
      <c r="H6" s="48" t="s">
        <v>79</v>
      </c>
    </row>
    <row r="7" spans="2:11" ht="180" x14ac:dyDescent="0.25">
      <c r="B7" s="14" t="s">
        <v>228</v>
      </c>
      <c r="C7" s="67"/>
      <c r="E7" s="11" t="s">
        <v>40</v>
      </c>
      <c r="F7" s="11" t="s">
        <v>218</v>
      </c>
      <c r="G7" s="11" t="s">
        <v>41</v>
      </c>
      <c r="H7" s="11" t="s">
        <v>247</v>
      </c>
    </row>
    <row r="8" spans="2:11" ht="30" x14ac:dyDescent="0.25">
      <c r="B8" s="37" t="s">
        <v>201</v>
      </c>
      <c r="C8" s="59"/>
    </row>
    <row r="9" spans="2:11" x14ac:dyDescent="0.25">
      <c r="B9" s="53" t="s">
        <v>120</v>
      </c>
      <c r="C9" s="63"/>
      <c r="E9" s="48" t="s">
        <v>76</v>
      </c>
      <c r="F9" s="48" t="s">
        <v>77</v>
      </c>
      <c r="G9" s="48" t="s">
        <v>78</v>
      </c>
      <c r="H9" s="48" t="s">
        <v>79</v>
      </c>
    </row>
    <row r="10" spans="2:11" ht="180" x14ac:dyDescent="0.25">
      <c r="B10" s="17" t="s">
        <v>248</v>
      </c>
      <c r="C10" s="67"/>
      <c r="E10" s="11" t="s">
        <v>192</v>
      </c>
      <c r="F10" s="11" t="s">
        <v>193</v>
      </c>
      <c r="G10" s="11" t="s">
        <v>194</v>
      </c>
      <c r="H10" s="11" t="s">
        <v>195</v>
      </c>
    </row>
    <row r="11" spans="2:11" ht="30" x14ac:dyDescent="0.25">
      <c r="B11" s="73" t="s">
        <v>94</v>
      </c>
      <c r="C11" s="68"/>
      <c r="E11" s="11"/>
      <c r="F11" s="11"/>
      <c r="G11" s="11"/>
      <c r="H11" s="11"/>
    </row>
    <row r="12" spans="2:11" x14ac:dyDescent="0.25">
      <c r="B12" s="53" t="s">
        <v>121</v>
      </c>
      <c r="C12" s="63"/>
      <c r="E12" s="48" t="s">
        <v>76</v>
      </c>
      <c r="F12" s="48" t="s">
        <v>77</v>
      </c>
      <c r="G12" s="48" t="s">
        <v>78</v>
      </c>
      <c r="H12" s="48" t="s">
        <v>79</v>
      </c>
    </row>
    <row r="13" spans="2:11" ht="180" x14ac:dyDescent="0.25">
      <c r="B13" s="17" t="s">
        <v>242</v>
      </c>
      <c r="C13" s="67"/>
      <c r="E13" s="11" t="s">
        <v>196</v>
      </c>
      <c r="F13" s="11" t="s">
        <v>197</v>
      </c>
      <c r="G13" s="11" t="s">
        <v>198</v>
      </c>
      <c r="H13" s="11" t="s">
        <v>199</v>
      </c>
    </row>
    <row r="14" spans="2:11" ht="45" x14ac:dyDescent="0.25">
      <c r="B14" s="73" t="s">
        <v>200</v>
      </c>
      <c r="C14" s="68"/>
    </row>
    <row r="16" spans="2:11" ht="18.75" hidden="1" x14ac:dyDescent="0.25">
      <c r="B16" s="15" t="s">
        <v>80</v>
      </c>
      <c r="C16" s="47">
        <f>SUM(COUNTIF(C3,"D"),COUNTIF(C6,"D"),COUNTIF(C9,"D"),COUNTIF(C12,"D"))</f>
        <v>0</v>
      </c>
      <c r="E16" s="34" t="s">
        <v>84</v>
      </c>
      <c r="F16" s="32">
        <f>C16*0</f>
        <v>0</v>
      </c>
      <c r="G16" s="34" t="s">
        <v>127</v>
      </c>
      <c r="H16" s="81">
        <f>C16/4*100</f>
        <v>0</v>
      </c>
    </row>
    <row r="17" spans="2:8" ht="18.75" hidden="1" x14ac:dyDescent="0.25">
      <c r="B17" s="15" t="s">
        <v>81</v>
      </c>
      <c r="C17" s="47">
        <f>SUM(COUNTIF(C3,"C"),COUNTIF(C6,"C"),COUNTIF(C9,"C"),COUNTIF(C12,"C"))</f>
        <v>0</v>
      </c>
      <c r="E17" s="34" t="s">
        <v>92</v>
      </c>
      <c r="F17" s="32">
        <f>C17*2</f>
        <v>0</v>
      </c>
      <c r="G17" s="34" t="s">
        <v>128</v>
      </c>
      <c r="H17" s="81">
        <f t="shared" ref="H17:H19" si="0">C17/4*100</f>
        <v>0</v>
      </c>
    </row>
    <row r="18" spans="2:8" ht="18.75" hidden="1" x14ac:dyDescent="0.25">
      <c r="B18" s="15" t="s">
        <v>82</v>
      </c>
      <c r="C18" s="47">
        <f>SUM(COUNTIF(C3,"B"),COUNTIF(C6,"B"),COUNTIF(C9,"B"),COUNTIF(C12,"B"))</f>
        <v>0</v>
      </c>
      <c r="E18" s="34" t="s">
        <v>93</v>
      </c>
      <c r="F18" s="32">
        <f>C18*4</f>
        <v>0</v>
      </c>
      <c r="G18" s="34" t="s">
        <v>129</v>
      </c>
      <c r="H18" s="81">
        <f t="shared" si="0"/>
        <v>0</v>
      </c>
    </row>
    <row r="19" spans="2:8" ht="18.75" hidden="1" x14ac:dyDescent="0.25">
      <c r="B19" s="15" t="s">
        <v>83</v>
      </c>
      <c r="C19" s="47">
        <f>SUM(COUNTIF(C3,"A"),COUNTIF(C6,"A"),COUNTIF(C9,"A"),COUNTIF(C12,"A"))</f>
        <v>0</v>
      </c>
      <c r="E19" s="34" t="s">
        <v>85</v>
      </c>
      <c r="F19" s="32">
        <f>C19*6</f>
        <v>0</v>
      </c>
      <c r="G19" s="34" t="s">
        <v>130</v>
      </c>
      <c r="H19" s="81">
        <f t="shared" si="0"/>
        <v>0</v>
      </c>
    </row>
    <row r="20" spans="2:8" hidden="1" x14ac:dyDescent="0.25">
      <c r="C20" s="12"/>
      <c r="F20" s="35"/>
    </row>
    <row r="21" spans="2:8" hidden="1" x14ac:dyDescent="0.25">
      <c r="C21" s="12"/>
      <c r="E21" s="34" t="s">
        <v>86</v>
      </c>
      <c r="F21" s="32">
        <f>SUM(F16:F20)</f>
        <v>0</v>
      </c>
    </row>
    <row r="22" spans="2:8" hidden="1" x14ac:dyDescent="0.25">
      <c r="C22" s="12"/>
      <c r="E22" s="34" t="s">
        <v>95</v>
      </c>
      <c r="F22" s="50">
        <f>F21/24*20</f>
        <v>0</v>
      </c>
    </row>
    <row r="27" spans="2:8" x14ac:dyDescent="0.25">
      <c r="D27" s="12" t="s">
        <v>17</v>
      </c>
    </row>
    <row r="28" spans="2:8" x14ac:dyDescent="0.25">
      <c r="D28" s="12" t="s">
        <v>75</v>
      </c>
    </row>
    <row r="29" spans="2:8" x14ac:dyDescent="0.25">
      <c r="D29" s="12" t="s">
        <v>74</v>
      </c>
    </row>
    <row r="30" spans="2:8" x14ac:dyDescent="0.25">
      <c r="D30" s="12" t="s">
        <v>73</v>
      </c>
    </row>
    <row r="31" spans="2:8" x14ac:dyDescent="0.25">
      <c r="D31" s="12" t="s">
        <v>72</v>
      </c>
    </row>
  </sheetData>
  <sheetProtection password="DE0E" sheet="1" objects="1" scenarios="1" selectLockedCells="1"/>
  <protectedRanges>
    <protectedRange sqref="C10 C7 C13" name="Bereik1"/>
  </protectedRanges>
  <mergeCells count="1">
    <mergeCell ref="E2:H2"/>
  </mergeCells>
  <dataValidations count="2">
    <dataValidation type="list" allowBlank="1" showInputMessage="1" showErrorMessage="1" sqref="C7">
      <formula1>#REF!</formula1>
    </dataValidation>
    <dataValidation type="list" allowBlank="1" showInputMessage="1" showErrorMessage="1" sqref="C3 C6 C9 C12">
      <formula1>$D$26:$D$31</formula1>
    </dataValidation>
  </dataValidation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3:A18"/>
  <sheetViews>
    <sheetView workbookViewId="0">
      <selection activeCell="A3" sqref="A3"/>
    </sheetView>
  </sheetViews>
  <sheetFormatPr defaultColWidth="8.85546875" defaultRowHeight="15" x14ac:dyDescent="0.25"/>
  <cols>
    <col min="1" max="1" width="81.85546875" style="16" customWidth="1"/>
    <col min="2" max="16384" width="8.85546875" style="16"/>
  </cols>
  <sheetData>
    <row r="3" spans="1:1" x14ac:dyDescent="0.25">
      <c r="A3" s="20" t="s">
        <v>10</v>
      </c>
    </row>
    <row r="5" spans="1:1" ht="30" x14ac:dyDescent="0.25">
      <c r="A5" s="90" t="s">
        <v>202</v>
      </c>
    </row>
    <row r="6" spans="1:1" ht="30" x14ac:dyDescent="0.25">
      <c r="A6" s="90" t="s">
        <v>202</v>
      </c>
    </row>
    <row r="7" spans="1:1" ht="30" x14ac:dyDescent="0.25">
      <c r="A7" s="90" t="s">
        <v>202</v>
      </c>
    </row>
    <row r="8" spans="1:1" x14ac:dyDescent="0.25">
      <c r="A8" s="80" t="s">
        <v>7</v>
      </c>
    </row>
    <row r="9" spans="1:1" x14ac:dyDescent="0.25">
      <c r="A9" s="80" t="s">
        <v>7</v>
      </c>
    </row>
    <row r="10" spans="1:1" x14ac:dyDescent="0.25">
      <c r="A10" s="80" t="s">
        <v>7</v>
      </c>
    </row>
    <row r="11" spans="1:1" x14ac:dyDescent="0.25">
      <c r="A11" s="80" t="s">
        <v>7</v>
      </c>
    </row>
    <row r="12" spans="1:1" x14ac:dyDescent="0.25">
      <c r="A12" s="80" t="s">
        <v>7</v>
      </c>
    </row>
    <row r="13" spans="1:1" x14ac:dyDescent="0.25">
      <c r="A13" s="80" t="s">
        <v>7</v>
      </c>
    </row>
    <row r="14" spans="1:1" x14ac:dyDescent="0.25">
      <c r="A14" s="80" t="s">
        <v>7</v>
      </c>
    </row>
    <row r="15" spans="1:1" x14ac:dyDescent="0.25">
      <c r="A15" s="80" t="s">
        <v>7</v>
      </c>
    </row>
    <row r="16" spans="1:1" x14ac:dyDescent="0.25">
      <c r="A16" s="80" t="s">
        <v>7</v>
      </c>
    </row>
    <row r="17" spans="1:1" x14ac:dyDescent="0.25">
      <c r="A17" s="80" t="s">
        <v>7</v>
      </c>
    </row>
    <row r="18" spans="1:1" x14ac:dyDescent="0.25">
      <c r="A18" s="80" t="s">
        <v>7</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3:A18"/>
  <sheetViews>
    <sheetView workbookViewId="0">
      <selection activeCell="A3" sqref="A3"/>
    </sheetView>
  </sheetViews>
  <sheetFormatPr defaultColWidth="8.85546875" defaultRowHeight="15" x14ac:dyDescent="0.25"/>
  <cols>
    <col min="1" max="1" width="81.85546875" style="16" customWidth="1"/>
    <col min="2" max="16384" width="8.85546875" style="16"/>
  </cols>
  <sheetData>
    <row r="3" spans="1:1" x14ac:dyDescent="0.25">
      <c r="A3" s="20" t="s">
        <v>11</v>
      </c>
    </row>
    <row r="5" spans="1:1" ht="30" x14ac:dyDescent="0.25">
      <c r="A5" s="90" t="s">
        <v>202</v>
      </c>
    </row>
    <row r="6" spans="1:1" ht="30" x14ac:dyDescent="0.25">
      <c r="A6" s="90" t="s">
        <v>202</v>
      </c>
    </row>
    <row r="7" spans="1:1" ht="30" x14ac:dyDescent="0.25">
      <c r="A7" s="89" t="s">
        <v>202</v>
      </c>
    </row>
    <row r="8" spans="1:1" x14ac:dyDescent="0.25">
      <c r="A8" s="80" t="s">
        <v>7</v>
      </c>
    </row>
    <row r="9" spans="1:1" x14ac:dyDescent="0.25">
      <c r="A9" s="80" t="s">
        <v>7</v>
      </c>
    </row>
    <row r="10" spans="1:1" x14ac:dyDescent="0.25">
      <c r="A10" s="80" t="s">
        <v>7</v>
      </c>
    </row>
    <row r="11" spans="1:1" x14ac:dyDescent="0.25">
      <c r="A11" s="80" t="s">
        <v>7</v>
      </c>
    </row>
    <row r="12" spans="1:1" x14ac:dyDescent="0.25">
      <c r="A12" s="80" t="s">
        <v>7</v>
      </c>
    </row>
    <row r="13" spans="1:1" x14ac:dyDescent="0.25">
      <c r="A13" s="80" t="s">
        <v>7</v>
      </c>
    </row>
    <row r="14" spans="1:1" x14ac:dyDescent="0.25">
      <c r="A14" s="80" t="s">
        <v>7</v>
      </c>
    </row>
    <row r="15" spans="1:1" x14ac:dyDescent="0.25">
      <c r="A15" s="80" t="s">
        <v>7</v>
      </c>
    </row>
    <row r="16" spans="1:1" x14ac:dyDescent="0.25">
      <c r="A16" s="80" t="s">
        <v>7</v>
      </c>
    </row>
    <row r="17" spans="1:1" x14ac:dyDescent="0.25">
      <c r="A17" s="80" t="s">
        <v>7</v>
      </c>
    </row>
    <row r="18" spans="1:1" x14ac:dyDescent="0.25">
      <c r="A18" s="80" t="s">
        <v>7</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1:I17"/>
  <sheetViews>
    <sheetView workbookViewId="0">
      <selection activeCell="B1" sqref="B1"/>
    </sheetView>
  </sheetViews>
  <sheetFormatPr defaultColWidth="8.85546875" defaultRowHeight="15" x14ac:dyDescent="0.25"/>
  <cols>
    <col min="1" max="1" width="8.85546875" style="7"/>
    <col min="2" max="2" width="67.28515625" style="7" customWidth="1"/>
    <col min="3" max="7" width="8.85546875" style="7"/>
    <col min="8" max="10" width="0" style="7" hidden="1" customWidth="1"/>
    <col min="11" max="16384" width="8.85546875" style="7"/>
  </cols>
  <sheetData>
    <row r="1" spans="2:9" ht="18.75" x14ac:dyDescent="0.25">
      <c r="B1" s="91" t="s">
        <v>260</v>
      </c>
    </row>
    <row r="2" spans="2:9" x14ac:dyDescent="0.25">
      <c r="B2" s="92" t="s">
        <v>12</v>
      </c>
    </row>
    <row r="3" spans="2:9" ht="75" customHeight="1" x14ac:dyDescent="0.25">
      <c r="B3" s="83" t="s">
        <v>94</v>
      </c>
    </row>
    <row r="4" spans="2:9" x14ac:dyDescent="0.25">
      <c r="B4" s="92" t="s">
        <v>13</v>
      </c>
    </row>
    <row r="5" spans="2:9" ht="75" customHeight="1" x14ac:dyDescent="0.25">
      <c r="B5" s="83" t="s">
        <v>94</v>
      </c>
    </row>
    <row r="6" spans="2:9" x14ac:dyDescent="0.25">
      <c r="B6" s="92" t="s">
        <v>14</v>
      </c>
    </row>
    <row r="7" spans="2:9" ht="75" customHeight="1" x14ac:dyDescent="0.25">
      <c r="B7" s="83" t="s">
        <v>8</v>
      </c>
    </row>
    <row r="8" spans="2:9" x14ac:dyDescent="0.25">
      <c r="B8" s="92" t="s">
        <v>31</v>
      </c>
      <c r="C8" s="93"/>
    </row>
    <row r="9" spans="2:9" ht="75" customHeight="1" x14ac:dyDescent="0.25">
      <c r="B9" s="83" t="s">
        <v>8</v>
      </c>
      <c r="C9" s="93"/>
    </row>
    <row r="10" spans="2:9" x14ac:dyDescent="0.25">
      <c r="B10" s="21"/>
      <c r="C10" s="93"/>
    </row>
    <row r="11" spans="2:9" ht="75" customHeight="1" x14ac:dyDescent="0.25">
      <c r="B11" s="93"/>
      <c r="C11" s="93"/>
    </row>
    <row r="12" spans="2:9" x14ac:dyDescent="0.25">
      <c r="B12" s="21"/>
      <c r="C12" s="93"/>
      <c r="I12" s="7">
        <v>1</v>
      </c>
    </row>
    <row r="13" spans="2:9" ht="75" customHeight="1" x14ac:dyDescent="0.25">
      <c r="B13" s="4"/>
      <c r="C13" s="93"/>
      <c r="I13" s="7">
        <v>2</v>
      </c>
    </row>
    <row r="14" spans="2:9" x14ac:dyDescent="0.25">
      <c r="B14" s="21"/>
      <c r="C14" s="93"/>
      <c r="I14" s="7">
        <v>3</v>
      </c>
    </row>
    <row r="15" spans="2:9" ht="75" customHeight="1" x14ac:dyDescent="0.25">
      <c r="B15" s="4"/>
      <c r="C15" s="93"/>
      <c r="I15" s="7">
        <v>4</v>
      </c>
    </row>
    <row r="16" spans="2:9" x14ac:dyDescent="0.25">
      <c r="B16" s="21"/>
      <c r="C16" s="93"/>
    </row>
    <row r="17" spans="2:3" ht="75" customHeight="1" x14ac:dyDescent="0.25">
      <c r="B17" s="4"/>
      <c r="C17" s="93"/>
    </row>
  </sheetData>
  <pageMargins left="0.7" right="0.7" top="0.75" bottom="0.75" header="0.3" footer="0.3"/>
  <pageSetup paperSize="9" orientation="landscape" horizontalDpi="0" verticalDpi="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29"/>
  <sheetViews>
    <sheetView workbookViewId="0">
      <selection activeCell="B9" sqref="B9"/>
    </sheetView>
  </sheetViews>
  <sheetFormatPr defaultColWidth="8.85546875" defaultRowHeight="15" x14ac:dyDescent="0.25"/>
  <cols>
    <col min="2" max="2" width="27.28515625" customWidth="1"/>
    <col min="3" max="3" width="14" customWidth="1"/>
    <col min="6" max="6" width="54.140625" customWidth="1"/>
    <col min="10" max="10" width="21.85546875" customWidth="1"/>
    <col min="11" max="11" width="12.7109375" customWidth="1"/>
    <col min="12" max="12" width="14" customWidth="1"/>
    <col min="13" max="13" width="12.7109375" customWidth="1"/>
    <col min="14" max="14" width="11.42578125" customWidth="1"/>
  </cols>
  <sheetData>
    <row r="1" spans="1:15" ht="60" x14ac:dyDescent="0.25">
      <c r="A1" s="6"/>
      <c r="B1" s="1" t="s">
        <v>122</v>
      </c>
      <c r="C1" s="8" t="s">
        <v>143</v>
      </c>
      <c r="F1" t="s">
        <v>42</v>
      </c>
      <c r="G1" s="8" t="s">
        <v>142</v>
      </c>
      <c r="H1" s="8" t="s">
        <v>133</v>
      </c>
      <c r="J1" s="8" t="s">
        <v>131</v>
      </c>
    </row>
    <row r="2" spans="1:15" x14ac:dyDescent="0.25">
      <c r="K2" t="s">
        <v>123</v>
      </c>
      <c r="L2" t="s">
        <v>124</v>
      </c>
      <c r="M2" t="s">
        <v>125</v>
      </c>
      <c r="N2" t="s">
        <v>126</v>
      </c>
      <c r="O2" t="s">
        <v>136</v>
      </c>
    </row>
    <row r="3" spans="1:15" x14ac:dyDescent="0.25">
      <c r="B3" s="1" t="s">
        <v>30</v>
      </c>
      <c r="C3" s="2" t="e">
        <f>#REF!</f>
        <v>#REF!</v>
      </c>
      <c r="F3" s="1" t="s">
        <v>30</v>
      </c>
      <c r="G3" s="24" t="e">
        <f>#REF!</f>
        <v>#REF!</v>
      </c>
      <c r="H3">
        <v>24</v>
      </c>
      <c r="J3" s="51" t="s">
        <v>30</v>
      </c>
      <c r="K3" s="74" t="e">
        <f>#REF!</f>
        <v>#REF!</v>
      </c>
      <c r="L3" s="74" t="e">
        <f>#REF!</f>
        <v>#REF!</v>
      </c>
      <c r="M3" s="74" t="e">
        <f>#REF!</f>
        <v>#REF!</v>
      </c>
      <c r="N3" s="74" t="e">
        <f>#REF!</f>
        <v>#REF!</v>
      </c>
      <c r="O3" s="24">
        <f>H3/6</f>
        <v>4</v>
      </c>
    </row>
    <row r="4" spans="1:15" x14ac:dyDescent="0.25">
      <c r="B4" s="1" t="s">
        <v>18</v>
      </c>
      <c r="C4" s="2">
        <f>Onderwijsorganisatie!F25</f>
        <v>0</v>
      </c>
      <c r="F4" s="1" t="s">
        <v>18</v>
      </c>
      <c r="G4" s="24">
        <f>Onderwijsorganisatie!F24</f>
        <v>0</v>
      </c>
      <c r="H4">
        <v>30</v>
      </c>
      <c r="J4" s="51" t="s">
        <v>18</v>
      </c>
      <c r="K4" s="74">
        <f>Onderwijsorganisatie!C19</f>
        <v>0</v>
      </c>
      <c r="L4" s="74">
        <f>Onderwijsorganisatie!C20</f>
        <v>0</v>
      </c>
      <c r="M4" s="74">
        <f>Onderwijsorganisatie!C21</f>
        <v>0</v>
      </c>
      <c r="N4" s="74">
        <f>Onderwijsorganisatie!C22</f>
        <v>0</v>
      </c>
      <c r="O4" s="24">
        <f t="shared" ref="O4:O9" si="0">H4/6</f>
        <v>5</v>
      </c>
    </row>
    <row r="5" spans="1:15" x14ac:dyDescent="0.25">
      <c r="B5" s="1" t="s">
        <v>245</v>
      </c>
      <c r="C5" s="2">
        <f>'Didactisch klimaat'!F22</f>
        <v>0</v>
      </c>
      <c r="F5" s="1" t="s">
        <v>245</v>
      </c>
      <c r="G5" s="24">
        <f>'Didactisch klimaat'!F21</f>
        <v>0</v>
      </c>
      <c r="H5">
        <v>24</v>
      </c>
      <c r="J5" s="51" t="s">
        <v>245</v>
      </c>
      <c r="K5" s="74">
        <f>'Didactisch klimaat'!C16</f>
        <v>0</v>
      </c>
      <c r="L5" s="74">
        <f>'Didactisch klimaat'!C17</f>
        <v>0</v>
      </c>
      <c r="M5" s="74">
        <f>'Didactisch klimaat'!C18</f>
        <v>0</v>
      </c>
      <c r="N5" s="74">
        <f>'Didactisch klimaat'!C19</f>
        <v>0</v>
      </c>
      <c r="O5" s="24">
        <f t="shared" si="0"/>
        <v>4</v>
      </c>
    </row>
    <row r="6" spans="1:15" x14ac:dyDescent="0.25">
      <c r="B6" s="1" t="s">
        <v>19</v>
      </c>
      <c r="C6" s="2">
        <f>Begeleiding!F24</f>
        <v>0</v>
      </c>
      <c r="F6" s="1" t="s">
        <v>19</v>
      </c>
      <c r="G6" s="24">
        <f>Begeleiding!F23</f>
        <v>0</v>
      </c>
      <c r="H6">
        <v>18</v>
      </c>
      <c r="J6" s="51" t="s">
        <v>19</v>
      </c>
      <c r="K6" s="74">
        <f>Begeleiding!C17</f>
        <v>0</v>
      </c>
      <c r="L6" s="74">
        <f>Begeleiding!C18</f>
        <v>0</v>
      </c>
      <c r="M6" s="74">
        <f>Begeleiding!C19</f>
        <v>0</v>
      </c>
      <c r="N6" s="74">
        <f>Begeleiding!C20</f>
        <v>0</v>
      </c>
      <c r="O6" s="24">
        <f t="shared" si="0"/>
        <v>3</v>
      </c>
    </row>
    <row r="7" spans="1:15" ht="30" x14ac:dyDescent="0.25">
      <c r="B7" s="1" t="s">
        <v>27</v>
      </c>
      <c r="C7" s="2">
        <f>'Afstemming andere partners'!F28</f>
        <v>0</v>
      </c>
      <c r="F7" s="1" t="s">
        <v>27</v>
      </c>
      <c r="G7" s="24">
        <f>'Afstemming andere partners'!F27</f>
        <v>0</v>
      </c>
      <c r="H7">
        <v>36</v>
      </c>
      <c r="J7" s="51" t="s">
        <v>27</v>
      </c>
      <c r="K7" s="74">
        <f>'Afstemming andere partners'!C22</f>
        <v>0</v>
      </c>
      <c r="L7" s="74">
        <f>'Afstemming andere partners'!C23</f>
        <v>0</v>
      </c>
      <c r="M7" s="74">
        <f>'Afstemming andere partners'!C24</f>
        <v>0</v>
      </c>
      <c r="N7" s="74">
        <f>'Afstemming andere partners'!C25</f>
        <v>0</v>
      </c>
      <c r="O7" s="24">
        <f t="shared" si="0"/>
        <v>6</v>
      </c>
    </row>
    <row r="8" spans="1:15" x14ac:dyDescent="0.25">
      <c r="B8" s="1" t="s">
        <v>28</v>
      </c>
      <c r="C8" s="2">
        <f>Professionalisering!F17</f>
        <v>0</v>
      </c>
      <c r="F8" s="1" t="s">
        <v>28</v>
      </c>
      <c r="G8" s="24">
        <f>Professionalisering!F16</f>
        <v>0</v>
      </c>
      <c r="H8">
        <v>12</v>
      </c>
      <c r="J8" s="51" t="s">
        <v>28</v>
      </c>
      <c r="K8" s="74">
        <f>Professionalisering!C10</f>
        <v>0</v>
      </c>
      <c r="L8" s="74">
        <f>Professionalisering!C11</f>
        <v>0</v>
      </c>
      <c r="M8" s="74">
        <f>Professionalisering!C12</f>
        <v>0</v>
      </c>
      <c r="N8" s="74">
        <f>Professionalisering!C13</f>
        <v>0</v>
      </c>
      <c r="O8" s="24">
        <f t="shared" si="0"/>
        <v>2</v>
      </c>
    </row>
    <row r="9" spans="1:15" x14ac:dyDescent="0.25">
      <c r="B9" s="1" t="s">
        <v>29</v>
      </c>
      <c r="C9" s="2">
        <f>Kwaliteitszorg!F22</f>
        <v>0</v>
      </c>
      <c r="F9" s="1" t="s">
        <v>29</v>
      </c>
      <c r="G9" s="24">
        <f>Kwaliteitszorg!F21</f>
        <v>0</v>
      </c>
      <c r="H9">
        <v>24</v>
      </c>
      <c r="J9" s="51" t="s">
        <v>29</v>
      </c>
      <c r="K9" s="74">
        <f>Kwaliteitszorg!C16</f>
        <v>0</v>
      </c>
      <c r="L9" s="74">
        <f>Kwaliteitszorg!C17</f>
        <v>0</v>
      </c>
      <c r="M9" s="74">
        <f>Kwaliteitszorg!C18</f>
        <v>0</v>
      </c>
      <c r="N9" s="74">
        <f>Kwaliteitszorg!C19</f>
        <v>0</v>
      </c>
      <c r="O9" s="24">
        <f t="shared" si="0"/>
        <v>4</v>
      </c>
    </row>
    <row r="10" spans="1:15" x14ac:dyDescent="0.25">
      <c r="F10" s="15" t="s">
        <v>134</v>
      </c>
      <c r="G10" s="24" t="e">
        <f>SUM(G3:G9)</f>
        <v>#REF!</v>
      </c>
      <c r="H10">
        <f>SUM(H3:H9)</f>
        <v>168</v>
      </c>
      <c r="J10" s="75" t="s">
        <v>137</v>
      </c>
      <c r="K10" s="24" t="e">
        <f>SUM(K3:K9)</f>
        <v>#REF!</v>
      </c>
      <c r="L10" s="24" t="e">
        <f t="shared" ref="L10:O10" si="1">SUM(L3:L9)</f>
        <v>#REF!</v>
      </c>
      <c r="M10" s="24" t="e">
        <f t="shared" si="1"/>
        <v>#REF!</v>
      </c>
      <c r="N10" s="24" t="e">
        <f t="shared" si="1"/>
        <v>#REF!</v>
      </c>
      <c r="O10" s="24">
        <f t="shared" si="1"/>
        <v>28</v>
      </c>
    </row>
    <row r="11" spans="1:15" x14ac:dyDescent="0.25">
      <c r="H11">
        <f>28*6</f>
        <v>168</v>
      </c>
      <c r="J11" s="75" t="s">
        <v>138</v>
      </c>
      <c r="K11" s="24" t="e">
        <f>K10/28*100</f>
        <v>#REF!</v>
      </c>
      <c r="L11" s="24" t="e">
        <f t="shared" ref="L11:O11" si="2">L10/28*100</f>
        <v>#REF!</v>
      </c>
      <c r="M11" s="24" t="e">
        <f t="shared" si="2"/>
        <v>#REF!</v>
      </c>
      <c r="N11" s="24" t="e">
        <f t="shared" si="2"/>
        <v>#REF!</v>
      </c>
      <c r="O11" s="24">
        <f t="shared" si="2"/>
        <v>100</v>
      </c>
    </row>
    <row r="13" spans="1:15" ht="30" x14ac:dyDescent="0.25">
      <c r="J13" s="8" t="s">
        <v>132</v>
      </c>
    </row>
    <row r="14" spans="1:15" x14ac:dyDescent="0.25">
      <c r="K14" t="s">
        <v>123</v>
      </c>
      <c r="L14" t="s">
        <v>124</v>
      </c>
      <c r="M14" t="s">
        <v>125</v>
      </c>
      <c r="N14" t="s">
        <v>126</v>
      </c>
    </row>
    <row r="15" spans="1:15" x14ac:dyDescent="0.25">
      <c r="J15" s="51" t="s">
        <v>30</v>
      </c>
      <c r="K15" s="76" t="e">
        <f>#REF!</f>
        <v>#REF!</v>
      </c>
      <c r="L15" s="77" t="e">
        <f>#REF!</f>
        <v>#REF!</v>
      </c>
      <c r="M15" s="77" t="e">
        <f>#REF!</f>
        <v>#REF!</v>
      </c>
      <c r="N15" s="77" t="e">
        <f>#REF!</f>
        <v>#REF!</v>
      </c>
    </row>
    <row r="16" spans="1:15" x14ac:dyDescent="0.25">
      <c r="J16" s="51" t="s">
        <v>18</v>
      </c>
      <c r="K16" s="78">
        <f>Onderwijsorganisatie!H19</f>
        <v>0</v>
      </c>
      <c r="L16" s="78">
        <f>Onderwijsorganisatie!H20</f>
        <v>0</v>
      </c>
      <c r="M16" s="78">
        <f>Onderwijsorganisatie!H21</f>
        <v>0</v>
      </c>
      <c r="N16" s="78">
        <f>Onderwijsorganisatie!H22</f>
        <v>0</v>
      </c>
    </row>
    <row r="17" spans="10:14" x14ac:dyDescent="0.25">
      <c r="J17" s="51" t="s">
        <v>245</v>
      </c>
      <c r="K17" s="77">
        <f>'Didactisch klimaat'!H16</f>
        <v>0</v>
      </c>
      <c r="L17" s="77">
        <f>'Didactisch klimaat'!H17</f>
        <v>0</v>
      </c>
      <c r="M17" s="77">
        <f>'Didactisch klimaat'!H18</f>
        <v>0</v>
      </c>
      <c r="N17" s="77">
        <f>'Didactisch klimaat'!H19</f>
        <v>0</v>
      </c>
    </row>
    <row r="18" spans="10:14" x14ac:dyDescent="0.25">
      <c r="J18" s="51" t="s">
        <v>19</v>
      </c>
      <c r="K18" s="77">
        <f>Begeleiding!H17</f>
        <v>0</v>
      </c>
      <c r="L18" s="77">
        <f>Begeleiding!H18</f>
        <v>0</v>
      </c>
      <c r="M18" s="77">
        <f>Begeleiding!H19</f>
        <v>0</v>
      </c>
      <c r="N18" s="77">
        <f>Begeleiding!H20</f>
        <v>0</v>
      </c>
    </row>
    <row r="19" spans="10:14" ht="30" x14ac:dyDescent="0.25">
      <c r="J19" s="51" t="s">
        <v>27</v>
      </c>
      <c r="K19" s="77">
        <f>'Afstemming andere partners'!H22</f>
        <v>0</v>
      </c>
      <c r="L19" s="77">
        <f>'Afstemming andere partners'!H23</f>
        <v>0</v>
      </c>
      <c r="M19" s="77">
        <f>'Afstemming andere partners'!H24</f>
        <v>0</v>
      </c>
      <c r="N19" s="77">
        <f>'Afstemming andere partners'!H25</f>
        <v>0</v>
      </c>
    </row>
    <row r="20" spans="10:14" x14ac:dyDescent="0.25">
      <c r="J20" s="51" t="s">
        <v>28</v>
      </c>
      <c r="K20" s="77">
        <f>Professionalisering!H10</f>
        <v>0</v>
      </c>
      <c r="L20" s="77">
        <f>Professionalisering!H11</f>
        <v>0</v>
      </c>
      <c r="M20" s="77">
        <f>Professionalisering!H12</f>
        <v>0</v>
      </c>
      <c r="N20" s="77">
        <f>Professionalisering!H13</f>
        <v>0</v>
      </c>
    </row>
    <row r="21" spans="10:14" x14ac:dyDescent="0.25">
      <c r="J21" s="51" t="s">
        <v>29</v>
      </c>
      <c r="K21" s="77">
        <f>Kwaliteitszorg!H16</f>
        <v>0</v>
      </c>
      <c r="L21" s="77">
        <f>Kwaliteitszorg!H17</f>
        <v>0</v>
      </c>
      <c r="M21" s="77">
        <f>Kwaliteitszorg!H18</f>
        <v>0</v>
      </c>
      <c r="N21" s="77">
        <f>Kwaliteitszorg!H19</f>
        <v>0</v>
      </c>
    </row>
    <row r="24" spans="10:14" ht="30" x14ac:dyDescent="0.25">
      <c r="J24" s="51" t="s">
        <v>139</v>
      </c>
    </row>
    <row r="25" spans="10:14" x14ac:dyDescent="0.25">
      <c r="J25" s="51" t="s">
        <v>123</v>
      </c>
      <c r="K25" s="2" t="e">
        <f>K11</f>
        <v>#REF!</v>
      </c>
    </row>
    <row r="26" spans="10:14" x14ac:dyDescent="0.25">
      <c r="J26" s="51" t="s">
        <v>124</v>
      </c>
      <c r="K26" s="2" t="e">
        <f>L11</f>
        <v>#REF!</v>
      </c>
    </row>
    <row r="27" spans="10:14" x14ac:dyDescent="0.25">
      <c r="J27" s="51" t="s">
        <v>125</v>
      </c>
      <c r="K27" s="2" t="e">
        <f>M11</f>
        <v>#REF!</v>
      </c>
    </row>
    <row r="28" spans="10:14" x14ac:dyDescent="0.25">
      <c r="J28" s="51" t="s">
        <v>140</v>
      </c>
      <c r="K28" s="2" t="e">
        <f>N11</f>
        <v>#REF!</v>
      </c>
    </row>
    <row r="29" spans="10:14" x14ac:dyDescent="0.25">
      <c r="J29" s="51" t="s">
        <v>141</v>
      </c>
      <c r="K29">
        <v>100</v>
      </c>
    </row>
  </sheetData>
  <sheetProtection password="DE0E" sheet="1" objects="1" scenarios="1"/>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C2:J21"/>
  <sheetViews>
    <sheetView topLeftCell="B1" workbookViewId="0">
      <selection activeCell="B32" sqref="B32"/>
    </sheetView>
  </sheetViews>
  <sheetFormatPr defaultColWidth="8.85546875" defaultRowHeight="15" x14ac:dyDescent="0.25"/>
  <sheetData>
    <row r="2" spans="3:10" ht="15.75" x14ac:dyDescent="0.25">
      <c r="C2" s="114" t="s">
        <v>144</v>
      </c>
      <c r="D2" s="114"/>
      <c r="E2" s="114"/>
      <c r="F2" s="114"/>
      <c r="G2" s="114"/>
      <c r="H2" s="114"/>
      <c r="I2" s="114"/>
      <c r="J2" s="114"/>
    </row>
    <row r="21" spans="3:10" ht="15.75" x14ac:dyDescent="0.25">
      <c r="C21" s="114" t="s">
        <v>145</v>
      </c>
      <c r="D21" s="114"/>
      <c r="E21" s="114"/>
      <c r="F21" s="114"/>
      <c r="G21" s="114"/>
      <c r="H21" s="114"/>
      <c r="I21" s="114"/>
      <c r="J21" s="114"/>
    </row>
  </sheetData>
  <sheetProtection password="DE0E" sheet="1" objects="1" scenarios="1"/>
  <mergeCells count="2">
    <mergeCell ref="C2:J2"/>
    <mergeCell ref="C21:J21"/>
  </mergeCell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3:I6"/>
  <sheetViews>
    <sheetView showGridLines="0" workbookViewId="0">
      <selection activeCell="B4" sqref="B4:H4"/>
    </sheetView>
  </sheetViews>
  <sheetFormatPr defaultColWidth="8.85546875" defaultRowHeight="15" x14ac:dyDescent="0.25"/>
  <cols>
    <col min="1" max="16384" width="8.85546875" style="16"/>
  </cols>
  <sheetData>
    <row r="3" spans="2:9" ht="15.75" thickBot="1" x14ac:dyDescent="0.3"/>
    <row r="4" spans="2:9" ht="16.5" thickBot="1" x14ac:dyDescent="0.3">
      <c r="B4" s="115" t="s">
        <v>15</v>
      </c>
      <c r="C4" s="116"/>
      <c r="D4" s="116"/>
      <c r="E4" s="116"/>
      <c r="F4" s="116"/>
      <c r="G4" s="116"/>
      <c r="H4" s="117"/>
      <c r="I4" s="22"/>
    </row>
    <row r="5" spans="2:9" ht="15.75" thickBot="1" x14ac:dyDescent="0.3">
      <c r="B5" s="121"/>
      <c r="C5" s="121"/>
      <c r="D5" s="121"/>
      <c r="E5" s="121"/>
      <c r="F5" s="121"/>
      <c r="G5" s="121"/>
      <c r="H5" s="121"/>
    </row>
    <row r="6" spans="2:9" ht="15.75" thickBot="1" x14ac:dyDescent="0.3">
      <c r="B6" s="118" t="s">
        <v>135</v>
      </c>
      <c r="C6" s="119"/>
      <c r="D6" s="119"/>
      <c r="E6" s="119"/>
      <c r="F6" s="119"/>
      <c r="G6" s="119"/>
      <c r="H6" s="120"/>
      <c r="I6" s="5"/>
    </row>
  </sheetData>
  <sheetProtection password="DE0E" sheet="1" objects="1" scenarios="1"/>
  <mergeCells count="3">
    <mergeCell ref="B4:H4"/>
    <mergeCell ref="B6:H6"/>
    <mergeCell ref="B5:H5"/>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3:A18"/>
  <sheetViews>
    <sheetView workbookViewId="0">
      <selection activeCell="A3" sqref="A3"/>
    </sheetView>
  </sheetViews>
  <sheetFormatPr defaultColWidth="8.85546875" defaultRowHeight="15" x14ac:dyDescent="0.25"/>
  <cols>
    <col min="1" max="1" width="81.85546875" style="88" customWidth="1"/>
    <col min="2" max="16384" width="8.85546875" style="88"/>
  </cols>
  <sheetData>
    <row r="3" spans="1:1" ht="18.75" x14ac:dyDescent="0.25">
      <c r="A3" s="87" t="s">
        <v>243</v>
      </c>
    </row>
    <row r="5" spans="1:1" ht="30" x14ac:dyDescent="0.25">
      <c r="A5" s="89" t="s">
        <v>202</v>
      </c>
    </row>
    <row r="6" spans="1:1" ht="30" x14ac:dyDescent="0.25">
      <c r="A6" s="89" t="s">
        <v>202</v>
      </c>
    </row>
    <row r="7" spans="1:1" ht="30" x14ac:dyDescent="0.25">
      <c r="A7" s="89" t="s">
        <v>202</v>
      </c>
    </row>
    <row r="8" spans="1:1" ht="30" x14ac:dyDescent="0.25">
      <c r="A8" s="89" t="s">
        <v>202</v>
      </c>
    </row>
    <row r="9" spans="1:1" ht="30" x14ac:dyDescent="0.25">
      <c r="A9" s="89" t="s">
        <v>202</v>
      </c>
    </row>
    <row r="10" spans="1:1" ht="30" x14ac:dyDescent="0.25">
      <c r="A10" s="89" t="s">
        <v>202</v>
      </c>
    </row>
    <row r="11" spans="1:1" ht="30" x14ac:dyDescent="0.25">
      <c r="A11" s="89" t="s">
        <v>202</v>
      </c>
    </row>
    <row r="12" spans="1:1" ht="30" x14ac:dyDescent="0.25">
      <c r="A12" s="89" t="s">
        <v>202</v>
      </c>
    </row>
    <row r="13" spans="1:1" ht="30" x14ac:dyDescent="0.25">
      <c r="A13" s="89" t="s">
        <v>202</v>
      </c>
    </row>
    <row r="14" spans="1:1" ht="30" x14ac:dyDescent="0.25">
      <c r="A14" s="89" t="s">
        <v>202</v>
      </c>
    </row>
    <row r="15" spans="1:1" ht="30" x14ac:dyDescent="0.25">
      <c r="A15" s="89" t="s">
        <v>202</v>
      </c>
    </row>
    <row r="16" spans="1:1" ht="30" x14ac:dyDescent="0.25">
      <c r="A16" s="89" t="s">
        <v>202</v>
      </c>
    </row>
    <row r="17" spans="1:1" ht="30" x14ac:dyDescent="0.25">
      <c r="A17" s="89" t="s">
        <v>202</v>
      </c>
    </row>
    <row r="18" spans="1:1" ht="30" x14ac:dyDescent="0.25">
      <c r="A18" s="89" t="s">
        <v>202</v>
      </c>
    </row>
  </sheetData>
  <sheetProtection selectLockedCells="1"/>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3:A18"/>
  <sheetViews>
    <sheetView workbookViewId="0">
      <selection activeCell="A3" sqref="A3"/>
    </sheetView>
  </sheetViews>
  <sheetFormatPr defaultColWidth="8.85546875" defaultRowHeight="15" x14ac:dyDescent="0.25"/>
  <cols>
    <col min="1" max="1" width="81.85546875" style="88" customWidth="1"/>
    <col min="2" max="16384" width="8.85546875" style="88"/>
  </cols>
  <sheetData>
    <row r="3" spans="1:1" ht="18.75" x14ac:dyDescent="0.25">
      <c r="A3" s="87" t="s">
        <v>244</v>
      </c>
    </row>
    <row r="5" spans="1:1" ht="30" x14ac:dyDescent="0.25">
      <c r="A5" s="89" t="s">
        <v>202</v>
      </c>
    </row>
    <row r="6" spans="1:1" ht="30" x14ac:dyDescent="0.25">
      <c r="A6" s="89" t="s">
        <v>202</v>
      </c>
    </row>
    <row r="7" spans="1:1" ht="30" x14ac:dyDescent="0.25">
      <c r="A7" s="89" t="s">
        <v>202</v>
      </c>
    </row>
    <row r="8" spans="1:1" ht="30" x14ac:dyDescent="0.25">
      <c r="A8" s="89" t="s">
        <v>202</v>
      </c>
    </row>
    <row r="9" spans="1:1" ht="30" x14ac:dyDescent="0.25">
      <c r="A9" s="89" t="s">
        <v>202</v>
      </c>
    </row>
    <row r="10" spans="1:1" ht="30" x14ac:dyDescent="0.25">
      <c r="A10" s="89" t="s">
        <v>202</v>
      </c>
    </row>
    <row r="11" spans="1:1" ht="30" x14ac:dyDescent="0.25">
      <c r="A11" s="89" t="s">
        <v>202</v>
      </c>
    </row>
    <row r="12" spans="1:1" ht="30" x14ac:dyDescent="0.25">
      <c r="A12" s="89" t="s">
        <v>202</v>
      </c>
    </row>
    <row r="13" spans="1:1" ht="30" x14ac:dyDescent="0.25">
      <c r="A13" s="89" t="s">
        <v>202</v>
      </c>
    </row>
    <row r="14" spans="1:1" ht="30" x14ac:dyDescent="0.25">
      <c r="A14" s="89" t="s">
        <v>202</v>
      </c>
    </row>
    <row r="15" spans="1:1" ht="30" x14ac:dyDescent="0.25">
      <c r="A15" s="89" t="s">
        <v>202</v>
      </c>
    </row>
    <row r="16" spans="1:1" ht="30" x14ac:dyDescent="0.25">
      <c r="A16" s="89" t="s">
        <v>202</v>
      </c>
    </row>
    <row r="17" spans="1:1" ht="30" x14ac:dyDescent="0.25">
      <c r="A17" s="89" t="s">
        <v>202</v>
      </c>
    </row>
    <row r="18" spans="1:1" ht="30" x14ac:dyDescent="0.25">
      <c r="A18" s="89" t="s">
        <v>202</v>
      </c>
    </row>
  </sheetData>
  <sheetProtection select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31"/>
  <sheetViews>
    <sheetView workbookViewId="0">
      <selection activeCell="B1" sqref="B1"/>
    </sheetView>
  </sheetViews>
  <sheetFormatPr defaultColWidth="8.85546875" defaultRowHeight="15" x14ac:dyDescent="0.25"/>
  <cols>
    <col min="1" max="1" width="8.85546875" style="7"/>
    <col min="2" max="2" width="81.85546875" style="7" customWidth="1"/>
    <col min="3" max="3" width="29" style="1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1" spans="2:11" ht="30" x14ac:dyDescent="0.25">
      <c r="B1" s="122" t="s">
        <v>262</v>
      </c>
    </row>
    <row r="2" spans="2:11" ht="18.75" x14ac:dyDescent="0.25">
      <c r="B2" s="52" t="s">
        <v>30</v>
      </c>
      <c r="C2" s="40" t="s">
        <v>9</v>
      </c>
      <c r="E2" s="112" t="s">
        <v>16</v>
      </c>
      <c r="F2" s="112"/>
      <c r="G2" s="112"/>
      <c r="H2" s="112"/>
    </row>
    <row r="3" spans="2:11" x14ac:dyDescent="0.25">
      <c r="B3" s="53" t="s">
        <v>89</v>
      </c>
      <c r="C3" s="41"/>
      <c r="E3" s="48" t="s">
        <v>76</v>
      </c>
      <c r="F3" s="48" t="s">
        <v>77</v>
      </c>
      <c r="G3" s="48" t="s">
        <v>78</v>
      </c>
      <c r="H3" s="48" t="s">
        <v>79</v>
      </c>
      <c r="K3" s="12"/>
    </row>
    <row r="4" spans="2:11" ht="105" x14ac:dyDescent="0.25">
      <c r="B4" s="49" t="s">
        <v>255</v>
      </c>
      <c r="C4" s="42"/>
      <c r="E4" s="7" t="s">
        <v>44</v>
      </c>
      <c r="F4" s="7" t="s">
        <v>43</v>
      </c>
      <c r="G4" s="7" t="s">
        <v>251</v>
      </c>
      <c r="H4" s="7" t="s">
        <v>49</v>
      </c>
    </row>
    <row r="5" spans="2:11" ht="18.75" x14ac:dyDescent="0.25">
      <c r="B5" s="36"/>
      <c r="C5" s="40"/>
    </row>
    <row r="6" spans="2:11" ht="30" x14ac:dyDescent="0.25">
      <c r="B6" s="53" t="s">
        <v>90</v>
      </c>
      <c r="C6" s="41"/>
      <c r="E6" s="48" t="s">
        <v>76</v>
      </c>
      <c r="F6" s="48" t="s">
        <v>77</v>
      </c>
      <c r="G6" s="48" t="s">
        <v>78</v>
      </c>
      <c r="H6" s="48" t="s">
        <v>79</v>
      </c>
    </row>
    <row r="7" spans="2:11" ht="165" x14ac:dyDescent="0.25">
      <c r="B7" s="14" t="s">
        <v>219</v>
      </c>
      <c r="C7" s="43"/>
      <c r="E7" s="11" t="s">
        <v>45</v>
      </c>
      <c r="F7" s="11" t="s">
        <v>46</v>
      </c>
      <c r="G7" s="11" t="s">
        <v>252</v>
      </c>
      <c r="H7" s="11" t="s">
        <v>253</v>
      </c>
    </row>
    <row r="8" spans="2:11" x14ac:dyDescent="0.25">
      <c r="B8" s="37"/>
      <c r="C8" s="44"/>
    </row>
    <row r="9" spans="2:11" ht="30" x14ac:dyDescent="0.25">
      <c r="B9" s="53" t="s">
        <v>254</v>
      </c>
      <c r="C9" s="41"/>
      <c r="E9" s="48" t="s">
        <v>76</v>
      </c>
      <c r="F9" s="48" t="s">
        <v>77</v>
      </c>
      <c r="G9" s="48" t="s">
        <v>78</v>
      </c>
      <c r="H9" s="48" t="s">
        <v>79</v>
      </c>
    </row>
    <row r="10" spans="2:11" ht="180" x14ac:dyDescent="0.25">
      <c r="B10" s="17" t="s">
        <v>256</v>
      </c>
      <c r="C10" s="43"/>
      <c r="E10" s="11" t="s">
        <v>47</v>
      </c>
      <c r="F10" s="11" t="s">
        <v>67</v>
      </c>
      <c r="G10" s="31" t="s">
        <v>70</v>
      </c>
      <c r="H10" s="31" t="s">
        <v>71</v>
      </c>
    </row>
    <row r="11" spans="2:11" x14ac:dyDescent="0.25">
      <c r="B11" s="38"/>
      <c r="C11" s="45"/>
    </row>
    <row r="12" spans="2:11" x14ac:dyDescent="0.25">
      <c r="B12" s="53" t="s">
        <v>91</v>
      </c>
      <c r="C12" s="41"/>
      <c r="E12" s="48" t="s">
        <v>76</v>
      </c>
      <c r="F12" s="48" t="s">
        <v>77</v>
      </c>
      <c r="G12" s="48" t="s">
        <v>78</v>
      </c>
      <c r="H12" s="48" t="s">
        <v>79</v>
      </c>
    </row>
    <row r="13" spans="2:11" ht="120" x14ac:dyDescent="0.25">
      <c r="B13" s="17" t="s">
        <v>257</v>
      </c>
      <c r="C13" s="46"/>
      <c r="E13" s="7" t="s">
        <v>69</v>
      </c>
      <c r="F13" s="7" t="s">
        <v>48</v>
      </c>
      <c r="G13" s="7" t="s">
        <v>159</v>
      </c>
      <c r="H13" s="7" t="s">
        <v>160</v>
      </c>
    </row>
    <row r="14" spans="2:11" x14ac:dyDescent="0.25">
      <c r="B14" s="39"/>
    </row>
    <row r="16" spans="2:11" ht="18.75" hidden="1" customHeight="1" x14ac:dyDescent="0.25">
      <c r="B16" s="15" t="s">
        <v>80</v>
      </c>
      <c r="C16" s="47">
        <f>SUM(COUNTIF(C3,"D"),COUNTIF(C6,"D"),COUNTIF(C9,"D"),COUNTIF(C12,"D"))</f>
        <v>0</v>
      </c>
      <c r="E16" s="34" t="s">
        <v>84</v>
      </c>
      <c r="F16" s="94">
        <f>C16*0</f>
        <v>0</v>
      </c>
      <c r="G16" s="34" t="s">
        <v>127</v>
      </c>
      <c r="H16" s="81">
        <f>C16/4*100</f>
        <v>0</v>
      </c>
    </row>
    <row r="17" spans="2:8" ht="18.75" hidden="1" customHeight="1" x14ac:dyDescent="0.25">
      <c r="B17" s="15" t="s">
        <v>81</v>
      </c>
      <c r="C17" s="47">
        <f>SUM(COUNTIF(C3,"C"),COUNTIF(C6,"C"),COUNTIF(C9,"C"),COUNTIF(C12,"C"))</f>
        <v>0</v>
      </c>
      <c r="E17" s="34" t="s">
        <v>92</v>
      </c>
      <c r="F17" s="94">
        <f>C17*2</f>
        <v>0</v>
      </c>
      <c r="G17" s="34" t="s">
        <v>128</v>
      </c>
      <c r="H17" s="81">
        <f t="shared" ref="H17:H19" si="0">C17/4*100</f>
        <v>0</v>
      </c>
    </row>
    <row r="18" spans="2:8" ht="18.75" hidden="1" customHeight="1" x14ac:dyDescent="0.25">
      <c r="B18" s="15" t="s">
        <v>82</v>
      </c>
      <c r="C18" s="47">
        <f>SUM(COUNTIF(C3,"B"),COUNTIF(C6,"B"),COUNTIF(C9,"B"),COUNTIF(C12,"B"))</f>
        <v>0</v>
      </c>
      <c r="E18" s="34" t="s">
        <v>93</v>
      </c>
      <c r="F18" s="94">
        <f>C18*4</f>
        <v>0</v>
      </c>
      <c r="G18" s="34" t="s">
        <v>129</v>
      </c>
      <c r="H18" s="81">
        <f t="shared" si="0"/>
        <v>0</v>
      </c>
    </row>
    <row r="19" spans="2:8" ht="18.75" hidden="1" customHeight="1" x14ac:dyDescent="0.25">
      <c r="B19" s="15" t="s">
        <v>83</v>
      </c>
      <c r="C19" s="47">
        <f>SUM(COUNTIF(C3,"A"),COUNTIF(C6,"A"),COUNTIF(C9,"A"),COUNTIF(C12,"A"))</f>
        <v>0</v>
      </c>
      <c r="E19" s="34" t="s">
        <v>85</v>
      </c>
      <c r="F19" s="94">
        <f>C19*6</f>
        <v>0</v>
      </c>
      <c r="G19" s="34" t="s">
        <v>130</v>
      </c>
      <c r="H19" s="81">
        <f t="shared" si="0"/>
        <v>0</v>
      </c>
    </row>
    <row r="20" spans="2:8" ht="15" hidden="1" customHeight="1" x14ac:dyDescent="0.25">
      <c r="F20" s="35"/>
    </row>
    <row r="21" spans="2:8" ht="15" hidden="1" customHeight="1" x14ac:dyDescent="0.25">
      <c r="E21" s="34" t="s">
        <v>86</v>
      </c>
      <c r="F21" s="94">
        <f>SUM(F16:F20)</f>
        <v>0</v>
      </c>
    </row>
    <row r="22" spans="2:8" ht="15" hidden="1" customHeight="1" x14ac:dyDescent="0.25">
      <c r="E22" s="34" t="s">
        <v>95</v>
      </c>
      <c r="F22" s="50">
        <f>F21/24*20</f>
        <v>0</v>
      </c>
    </row>
    <row r="27" spans="2:8" x14ac:dyDescent="0.25">
      <c r="D27" s="12" t="s">
        <v>17</v>
      </c>
    </row>
    <row r="28" spans="2:8" x14ac:dyDescent="0.25">
      <c r="D28" s="12" t="s">
        <v>75</v>
      </c>
    </row>
    <row r="29" spans="2:8" x14ac:dyDescent="0.25">
      <c r="D29" s="12" t="s">
        <v>74</v>
      </c>
    </row>
    <row r="30" spans="2:8" x14ac:dyDescent="0.25">
      <c r="D30" s="12" t="s">
        <v>73</v>
      </c>
    </row>
    <row r="31" spans="2:8" x14ac:dyDescent="0.25">
      <c r="D31" s="12" t="s">
        <v>72</v>
      </c>
    </row>
  </sheetData>
  <sheetProtection selectLockedCells="1"/>
  <protectedRanges>
    <protectedRange sqref="C10 C7" name="Bereik1"/>
  </protectedRanges>
  <mergeCells count="1">
    <mergeCell ref="E2:H2"/>
  </mergeCells>
  <dataValidations count="2">
    <dataValidation type="list" allowBlank="1" showInputMessage="1" showErrorMessage="1" sqref="C3 C6 C9 C12">
      <formula1>$D$26:$D$31</formula1>
    </dataValidation>
    <dataValidation type="list" allowBlank="1" showInputMessage="1" showErrorMessage="1" sqref="C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K34"/>
  <sheetViews>
    <sheetView workbookViewId="0">
      <selection activeCell="C3" sqref="C3"/>
    </sheetView>
  </sheetViews>
  <sheetFormatPr defaultColWidth="8.85546875" defaultRowHeight="15" x14ac:dyDescent="0.25"/>
  <cols>
    <col min="1" max="1" width="8.85546875" style="7"/>
    <col min="2" max="2" width="81.85546875" style="7" customWidth="1"/>
    <col min="3" max="3" width="29" style="1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2" spans="2:11" ht="18.75" x14ac:dyDescent="0.25">
      <c r="B2" s="52" t="s">
        <v>220</v>
      </c>
      <c r="C2" s="40" t="s">
        <v>9</v>
      </c>
      <c r="E2" s="112" t="s">
        <v>16</v>
      </c>
      <c r="F2" s="112"/>
      <c r="G2" s="112"/>
      <c r="H2" s="112"/>
    </row>
    <row r="3" spans="2:11" x14ac:dyDescent="0.25">
      <c r="B3" s="53" t="s">
        <v>97</v>
      </c>
      <c r="C3" s="41"/>
      <c r="E3" s="48" t="s">
        <v>76</v>
      </c>
      <c r="F3" s="48" t="s">
        <v>77</v>
      </c>
      <c r="G3" s="48" t="s">
        <v>78</v>
      </c>
      <c r="H3" s="48" t="s">
        <v>79</v>
      </c>
      <c r="K3" s="12"/>
    </row>
    <row r="4" spans="2:11" ht="105" x14ac:dyDescent="0.25">
      <c r="B4" s="13" t="s">
        <v>230</v>
      </c>
      <c r="C4" s="42"/>
      <c r="E4" s="11" t="s">
        <v>32</v>
      </c>
      <c r="F4" s="11" t="s">
        <v>33</v>
      </c>
      <c r="G4" s="11" t="s">
        <v>204</v>
      </c>
      <c r="H4" s="11" t="s">
        <v>205</v>
      </c>
    </row>
    <row r="5" spans="2:11" ht="30" x14ac:dyDescent="0.25">
      <c r="B5" s="36" t="s">
        <v>94</v>
      </c>
      <c r="C5" s="40"/>
    </row>
    <row r="6" spans="2:11" x14ac:dyDescent="0.25">
      <c r="B6" s="53" t="s">
        <v>98</v>
      </c>
      <c r="C6" s="41"/>
      <c r="E6" s="48" t="s">
        <v>76</v>
      </c>
      <c r="F6" s="48" t="s">
        <v>77</v>
      </c>
      <c r="G6" s="48" t="s">
        <v>78</v>
      </c>
      <c r="H6" s="48" t="s">
        <v>79</v>
      </c>
    </row>
    <row r="7" spans="2:11" ht="150" x14ac:dyDescent="0.25">
      <c r="B7" s="23" t="s">
        <v>231</v>
      </c>
      <c r="C7" s="85"/>
      <c r="E7" s="31" t="s">
        <v>167</v>
      </c>
      <c r="F7" s="31" t="s">
        <v>87</v>
      </c>
      <c r="G7" s="31" t="s">
        <v>168</v>
      </c>
      <c r="H7" s="31" t="s">
        <v>206</v>
      </c>
    </row>
    <row r="8" spans="2:11" ht="30" x14ac:dyDescent="0.25">
      <c r="B8" s="37" t="s">
        <v>96</v>
      </c>
      <c r="C8" s="44"/>
    </row>
    <row r="9" spans="2:11" x14ac:dyDescent="0.25">
      <c r="B9" s="53" t="s">
        <v>99</v>
      </c>
      <c r="C9" s="41"/>
      <c r="E9" s="48" t="s">
        <v>76</v>
      </c>
      <c r="F9" s="48" t="s">
        <v>77</v>
      </c>
      <c r="G9" s="48" t="s">
        <v>78</v>
      </c>
      <c r="H9" s="48" t="s">
        <v>79</v>
      </c>
    </row>
    <row r="10" spans="2:11" ht="105" x14ac:dyDescent="0.25">
      <c r="B10" s="14" t="s">
        <v>232</v>
      </c>
      <c r="C10" s="85"/>
      <c r="E10" s="31" t="s">
        <v>207</v>
      </c>
      <c r="F10" s="31" t="s">
        <v>208</v>
      </c>
      <c r="G10" s="31" t="s">
        <v>209</v>
      </c>
      <c r="H10" s="31" t="s">
        <v>210</v>
      </c>
    </row>
    <row r="11" spans="2:11" ht="30" x14ac:dyDescent="0.25">
      <c r="B11" s="37" t="s">
        <v>96</v>
      </c>
      <c r="C11" s="45"/>
    </row>
    <row r="12" spans="2:11" x14ac:dyDescent="0.25">
      <c r="B12" s="53" t="s">
        <v>100</v>
      </c>
      <c r="C12" s="41"/>
      <c r="E12" s="48" t="s">
        <v>76</v>
      </c>
      <c r="F12" s="48" t="s">
        <v>77</v>
      </c>
      <c r="G12" s="48" t="s">
        <v>78</v>
      </c>
      <c r="H12" s="48" t="s">
        <v>79</v>
      </c>
    </row>
    <row r="13" spans="2:11" ht="120" x14ac:dyDescent="0.25">
      <c r="B13" s="14" t="s">
        <v>221</v>
      </c>
      <c r="C13" s="86"/>
      <c r="E13" s="28" t="s">
        <v>169</v>
      </c>
      <c r="F13" s="28" t="s">
        <v>101</v>
      </c>
      <c r="G13" s="28" t="s">
        <v>102</v>
      </c>
      <c r="H13" s="28" t="s">
        <v>161</v>
      </c>
    </row>
    <row r="14" spans="2:11" ht="30" x14ac:dyDescent="0.25">
      <c r="B14" s="37" t="s">
        <v>96</v>
      </c>
      <c r="C14" s="45"/>
    </row>
    <row r="15" spans="2:11" x14ac:dyDescent="0.25">
      <c r="B15" s="53" t="s">
        <v>155</v>
      </c>
      <c r="C15" s="54"/>
      <c r="E15" s="48" t="s">
        <v>76</v>
      </c>
      <c r="F15" s="48" t="s">
        <v>77</v>
      </c>
      <c r="G15" s="48" t="s">
        <v>78</v>
      </c>
      <c r="H15" s="48" t="s">
        <v>79</v>
      </c>
    </row>
    <row r="16" spans="2:11" ht="135" x14ac:dyDescent="0.25">
      <c r="B16" s="17" t="s">
        <v>233</v>
      </c>
      <c r="C16"/>
      <c r="E16" s="28" t="s">
        <v>35</v>
      </c>
      <c r="F16" s="28" t="s">
        <v>36</v>
      </c>
      <c r="G16" s="28" t="s">
        <v>34</v>
      </c>
      <c r="H16" s="28" t="s">
        <v>222</v>
      </c>
    </row>
    <row r="17" spans="2:8" ht="30" x14ac:dyDescent="0.25">
      <c r="B17" s="39" t="s">
        <v>94</v>
      </c>
    </row>
    <row r="19" spans="2:8" ht="18.75" hidden="1" x14ac:dyDescent="0.25">
      <c r="B19" s="15" t="s">
        <v>80</v>
      </c>
      <c r="C19" s="47">
        <f>SUM(COUNTIF(C3,"D"),COUNTIF(C6,"D"),COUNTIF(C9,"D"),COUNTIF(C12,"D"),COUNTIF(C15,"D"))</f>
        <v>0</v>
      </c>
      <c r="E19" s="34" t="s">
        <v>84</v>
      </c>
      <c r="F19" s="30">
        <f>C19*0</f>
        <v>0</v>
      </c>
      <c r="G19" s="34" t="s">
        <v>127</v>
      </c>
      <c r="H19" s="81">
        <f>C19/5*100</f>
        <v>0</v>
      </c>
    </row>
    <row r="20" spans="2:8" ht="18.75" hidden="1" x14ac:dyDescent="0.25">
      <c r="B20" s="15" t="s">
        <v>81</v>
      </c>
      <c r="C20" s="47">
        <f>SUM(COUNTIF(C3,"C"),COUNTIF(C6,"C"),COUNTIF(C9,"C"),COUNTIF(C12,"C"),COUNTIF(C15,"C"))</f>
        <v>0</v>
      </c>
      <c r="E20" s="34" t="s">
        <v>92</v>
      </c>
      <c r="F20" s="30">
        <f>C20*2</f>
        <v>0</v>
      </c>
      <c r="G20" s="34" t="s">
        <v>128</v>
      </c>
      <c r="H20" s="81">
        <f>C20/5*100</f>
        <v>0</v>
      </c>
    </row>
    <row r="21" spans="2:8" ht="18.75" hidden="1" x14ac:dyDescent="0.25">
      <c r="B21" s="15" t="s">
        <v>82</v>
      </c>
      <c r="C21" s="47">
        <f>SUM(COUNTIF(C3,"B"),COUNTIF(C6,"B"),COUNTIF(C9,"B"),COUNTIF(C12,"B"),COUNTIF(C15,"B"))</f>
        <v>0</v>
      </c>
      <c r="E21" s="34" t="s">
        <v>93</v>
      </c>
      <c r="F21" s="30">
        <f>C21*4</f>
        <v>0</v>
      </c>
      <c r="G21" s="34" t="s">
        <v>129</v>
      </c>
      <c r="H21" s="81">
        <f>C21/5*100</f>
        <v>0</v>
      </c>
    </row>
    <row r="22" spans="2:8" ht="18.75" hidden="1" x14ac:dyDescent="0.25">
      <c r="B22" s="15" t="s">
        <v>83</v>
      </c>
      <c r="C22" s="47">
        <f>SUM(COUNTIF(C3,"A"),COUNTIF(C6,"A"),COUNTIF(C9,"A"),COUNTIF(C12,"A"),COUNTIF(C15,"A"))</f>
        <v>0</v>
      </c>
      <c r="E22" s="34" t="s">
        <v>85</v>
      </c>
      <c r="F22" s="30">
        <f>C22*6</f>
        <v>0</v>
      </c>
      <c r="G22" s="34" t="s">
        <v>130</v>
      </c>
      <c r="H22" s="81">
        <f>C22/5*100</f>
        <v>0</v>
      </c>
    </row>
    <row r="23" spans="2:8" hidden="1" x14ac:dyDescent="0.25"/>
    <row r="24" spans="2:8" hidden="1" x14ac:dyDescent="0.25">
      <c r="E24" s="34" t="s">
        <v>88</v>
      </c>
      <c r="F24" s="30">
        <f>SUM(F19:F23)</f>
        <v>0</v>
      </c>
    </row>
    <row r="25" spans="2:8" hidden="1" x14ac:dyDescent="0.25">
      <c r="E25" s="34" t="s">
        <v>95</v>
      </c>
      <c r="F25" s="50">
        <f>F24/30*20</f>
        <v>0</v>
      </c>
    </row>
    <row r="30" spans="2:8" x14ac:dyDescent="0.25">
      <c r="D30" s="12" t="s">
        <v>17</v>
      </c>
    </row>
    <row r="31" spans="2:8" x14ac:dyDescent="0.25">
      <c r="D31" s="12" t="s">
        <v>75</v>
      </c>
    </row>
    <row r="32" spans="2:8" x14ac:dyDescent="0.25">
      <c r="D32" s="12" t="s">
        <v>74</v>
      </c>
    </row>
    <row r="33" spans="4:4" x14ac:dyDescent="0.25">
      <c r="D33" s="12" t="s">
        <v>73</v>
      </c>
    </row>
    <row r="34" spans="4:4" x14ac:dyDescent="0.25">
      <c r="D34" s="12" t="s">
        <v>72</v>
      </c>
    </row>
  </sheetData>
  <sheetProtection password="DE0E" sheet="1" objects="1" scenarios="1" selectLockedCells="1"/>
  <protectedRanges>
    <protectedRange sqref="C7 C10" name="Bereik1"/>
  </protectedRanges>
  <mergeCells count="1">
    <mergeCell ref="E2:H2"/>
  </mergeCells>
  <dataValidations count="1">
    <dataValidation type="list" allowBlank="1" showInputMessage="1" showErrorMessage="1" sqref="C3 C15 C6 C9 C12">
      <formula1>$D$29:$D$34</formula1>
    </dataValidation>
  </dataValidation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K31"/>
  <sheetViews>
    <sheetView workbookViewId="0">
      <selection activeCell="C3" sqref="C3"/>
    </sheetView>
  </sheetViews>
  <sheetFormatPr defaultColWidth="8.85546875" defaultRowHeight="15" x14ac:dyDescent="0.25"/>
  <cols>
    <col min="1" max="1" width="8.85546875" style="7"/>
    <col min="2" max="2" width="81.85546875" style="7" customWidth="1"/>
    <col min="3" max="3" width="29.140625" style="1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2" spans="2:11" ht="18.75" x14ac:dyDescent="0.25">
      <c r="B2" s="52" t="s">
        <v>245</v>
      </c>
      <c r="C2" s="40" t="s">
        <v>9</v>
      </c>
      <c r="E2" s="112" t="s">
        <v>16</v>
      </c>
      <c r="F2" s="112"/>
      <c r="G2" s="112"/>
      <c r="H2" s="112"/>
    </row>
    <row r="3" spans="2:11" x14ac:dyDescent="0.25">
      <c r="B3" s="55" t="s">
        <v>103</v>
      </c>
      <c r="C3" s="41"/>
      <c r="E3" s="48" t="s">
        <v>76</v>
      </c>
      <c r="F3" s="48" t="s">
        <v>77</v>
      </c>
      <c r="G3" s="48" t="s">
        <v>78</v>
      </c>
      <c r="H3" s="48" t="s">
        <v>79</v>
      </c>
      <c r="K3" s="12"/>
    </row>
    <row r="4" spans="2:11" ht="90" x14ac:dyDescent="0.25">
      <c r="B4" s="13" t="s">
        <v>234</v>
      </c>
      <c r="C4" s="42"/>
      <c r="E4" s="29" t="s">
        <v>146</v>
      </c>
      <c r="F4" s="29" t="s">
        <v>179</v>
      </c>
      <c r="G4" s="29" t="s">
        <v>148</v>
      </c>
      <c r="H4" s="29" t="s">
        <v>147</v>
      </c>
    </row>
    <row r="5" spans="2:11" ht="30" x14ac:dyDescent="0.25">
      <c r="B5" s="36" t="s">
        <v>94</v>
      </c>
      <c r="C5" s="40"/>
    </row>
    <row r="6" spans="2:11" x14ac:dyDescent="0.25">
      <c r="B6" s="53" t="s">
        <v>104</v>
      </c>
      <c r="C6" s="41"/>
      <c r="E6" s="48" t="s">
        <v>76</v>
      </c>
      <c r="F6" s="48" t="s">
        <v>77</v>
      </c>
      <c r="G6" s="48" t="s">
        <v>78</v>
      </c>
      <c r="H6" s="48" t="s">
        <v>79</v>
      </c>
    </row>
    <row r="7" spans="2:11" ht="105" x14ac:dyDescent="0.25">
      <c r="B7" s="14" t="s">
        <v>235</v>
      </c>
      <c r="C7" s="43"/>
      <c r="E7" s="7" t="s">
        <v>170</v>
      </c>
      <c r="F7" s="7" t="s">
        <v>171</v>
      </c>
      <c r="G7" s="7" t="s">
        <v>172</v>
      </c>
      <c r="H7" s="26" t="s">
        <v>173</v>
      </c>
    </row>
    <row r="8" spans="2:11" ht="30" x14ac:dyDescent="0.25">
      <c r="B8" s="37" t="s">
        <v>94</v>
      </c>
      <c r="C8" s="44"/>
    </row>
    <row r="9" spans="2:11" x14ac:dyDescent="0.25">
      <c r="B9" s="53" t="s">
        <v>105</v>
      </c>
      <c r="C9" s="41" t="s">
        <v>17</v>
      </c>
      <c r="E9" s="48" t="s">
        <v>76</v>
      </c>
      <c r="F9" s="48" t="s">
        <v>77</v>
      </c>
      <c r="G9" s="48" t="s">
        <v>78</v>
      </c>
      <c r="H9" s="48" t="s">
        <v>79</v>
      </c>
    </row>
    <row r="10" spans="2:11" ht="150" x14ac:dyDescent="0.25">
      <c r="B10" s="17" t="s">
        <v>229</v>
      </c>
      <c r="C10" s="84"/>
      <c r="E10" s="7" t="s">
        <v>175</v>
      </c>
      <c r="F10" s="7" t="s">
        <v>176</v>
      </c>
      <c r="G10" s="7" t="s">
        <v>177</v>
      </c>
      <c r="H10" s="26" t="s">
        <v>178</v>
      </c>
    </row>
    <row r="11" spans="2:11" ht="30" x14ac:dyDescent="0.25">
      <c r="B11" s="38" t="s">
        <v>94</v>
      </c>
      <c r="C11" s="45"/>
    </row>
    <row r="12" spans="2:11" x14ac:dyDescent="0.25">
      <c r="B12" s="53" t="s">
        <v>106</v>
      </c>
      <c r="C12" s="41"/>
      <c r="E12" s="48" t="s">
        <v>76</v>
      </c>
      <c r="F12" s="48" t="s">
        <v>77</v>
      </c>
      <c r="G12" s="48" t="s">
        <v>78</v>
      </c>
      <c r="H12" s="48" t="s">
        <v>79</v>
      </c>
    </row>
    <row r="13" spans="2:11" ht="150" x14ac:dyDescent="0.25">
      <c r="B13" s="17" t="s">
        <v>236</v>
      </c>
      <c r="C13" s="46"/>
      <c r="E13" s="7" t="s">
        <v>50</v>
      </c>
      <c r="F13" s="7" t="s">
        <v>151</v>
      </c>
      <c r="G13" s="7" t="s">
        <v>149</v>
      </c>
      <c r="H13" s="7" t="s">
        <v>150</v>
      </c>
    </row>
    <row r="14" spans="2:11" ht="30" x14ac:dyDescent="0.25">
      <c r="B14" s="39" t="s">
        <v>94</v>
      </c>
    </row>
    <row r="16" spans="2:11" ht="18.75" hidden="1" x14ac:dyDescent="0.25">
      <c r="B16" s="15" t="s">
        <v>80</v>
      </c>
      <c r="C16" s="47">
        <f>SUM(COUNTIF(C3,"D"),COUNTIF(C6,"D"),COUNTIF(C9,"D"),COUNTIF(C12,"D"))</f>
        <v>0</v>
      </c>
      <c r="E16" s="34" t="s">
        <v>84</v>
      </c>
      <c r="F16" s="32">
        <f>C16*0</f>
        <v>0</v>
      </c>
      <c r="G16" s="34" t="s">
        <v>127</v>
      </c>
      <c r="H16" s="81">
        <f>C16/4*100</f>
        <v>0</v>
      </c>
    </row>
    <row r="17" spans="2:8" ht="18.75" hidden="1" x14ac:dyDescent="0.25">
      <c r="B17" s="15" t="s">
        <v>81</v>
      </c>
      <c r="C17" s="47">
        <f>SUM(COUNTIF(C3,"C"),COUNTIF(C6,"C"),COUNTIF(C9,"C"),COUNTIF(C12,"C"))</f>
        <v>0</v>
      </c>
      <c r="E17" s="34" t="s">
        <v>92</v>
      </c>
      <c r="F17" s="32">
        <f>C17*2</f>
        <v>0</v>
      </c>
      <c r="G17" s="34" t="s">
        <v>128</v>
      </c>
      <c r="H17" s="81">
        <f t="shared" ref="H17:H19" si="0">C17/4*100</f>
        <v>0</v>
      </c>
    </row>
    <row r="18" spans="2:8" ht="18.75" hidden="1" x14ac:dyDescent="0.25">
      <c r="B18" s="15" t="s">
        <v>82</v>
      </c>
      <c r="C18" s="47">
        <f>SUM(COUNTIF(C3,"B"),COUNTIF(C6,"B"),COUNTIF(C9,"B"),COUNTIF(C12,"B"))</f>
        <v>0</v>
      </c>
      <c r="E18" s="34" t="s">
        <v>93</v>
      </c>
      <c r="F18" s="32">
        <f>C18*4</f>
        <v>0</v>
      </c>
      <c r="G18" s="34" t="s">
        <v>129</v>
      </c>
      <c r="H18" s="81">
        <f t="shared" si="0"/>
        <v>0</v>
      </c>
    </row>
    <row r="19" spans="2:8" ht="18.75" hidden="1" x14ac:dyDescent="0.25">
      <c r="B19" s="15" t="s">
        <v>83</v>
      </c>
      <c r="C19" s="47">
        <f>SUM(COUNTIF(C3,"A"),COUNTIF(C6,"A"),COUNTIF(C9,"A"),COUNTIF(C12,"A"))</f>
        <v>0</v>
      </c>
      <c r="E19" s="34" t="s">
        <v>85</v>
      </c>
      <c r="F19" s="32">
        <f>C19*6</f>
        <v>0</v>
      </c>
      <c r="G19" s="34" t="s">
        <v>130</v>
      </c>
      <c r="H19" s="81">
        <f t="shared" si="0"/>
        <v>0</v>
      </c>
    </row>
    <row r="20" spans="2:8" hidden="1" x14ac:dyDescent="0.25"/>
    <row r="21" spans="2:8" hidden="1" x14ac:dyDescent="0.25">
      <c r="E21" s="34" t="s">
        <v>86</v>
      </c>
      <c r="F21" s="32">
        <f>SUM(F16:F20)</f>
        <v>0</v>
      </c>
    </row>
    <row r="22" spans="2:8" hidden="1" x14ac:dyDescent="0.25">
      <c r="E22" s="34" t="s">
        <v>95</v>
      </c>
      <c r="F22" s="50">
        <f>F21/24*20</f>
        <v>0</v>
      </c>
    </row>
    <row r="27" spans="2:8" x14ac:dyDescent="0.25">
      <c r="D27" s="12" t="s">
        <v>17</v>
      </c>
    </row>
    <row r="28" spans="2:8" x14ac:dyDescent="0.25">
      <c r="D28" s="12" t="s">
        <v>75</v>
      </c>
    </row>
    <row r="29" spans="2:8" x14ac:dyDescent="0.25">
      <c r="D29" s="12" t="s">
        <v>74</v>
      </c>
    </row>
    <row r="30" spans="2:8" x14ac:dyDescent="0.25">
      <c r="D30" s="12" t="s">
        <v>73</v>
      </c>
    </row>
    <row r="31" spans="2:8" x14ac:dyDescent="0.25">
      <c r="D31" s="12" t="s">
        <v>72</v>
      </c>
    </row>
  </sheetData>
  <sheetProtection password="DE0E" sheet="1" objects="1" scenarios="1" selectLockedCells="1"/>
  <protectedRanges>
    <protectedRange sqref="C10 C7" name="Bereik1_1"/>
  </protectedRanges>
  <mergeCells count="1">
    <mergeCell ref="E2:H2"/>
  </mergeCells>
  <dataValidations count="2">
    <dataValidation type="list" allowBlank="1" showInputMessage="1" showErrorMessage="1" sqref="C7">
      <formula1>#REF!</formula1>
    </dataValidation>
    <dataValidation type="list" allowBlank="1" showInputMessage="1" showErrorMessage="1" sqref="C3 C6 C9 C12">
      <formula1>$D$26:$D$31</formula1>
    </dataValidation>
  </dataValidations>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K35"/>
  <sheetViews>
    <sheetView workbookViewId="0">
      <selection activeCell="C3" sqref="C3"/>
    </sheetView>
  </sheetViews>
  <sheetFormatPr defaultColWidth="8.85546875" defaultRowHeight="15" x14ac:dyDescent="0.25"/>
  <cols>
    <col min="1" max="1" width="14.140625" style="7" customWidth="1"/>
    <col min="2" max="2" width="81.85546875" style="7" customWidth="1"/>
    <col min="3" max="3" width="29" style="3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2" spans="1:11" ht="18.75" x14ac:dyDescent="0.25">
      <c r="B2" s="52" t="s">
        <v>19</v>
      </c>
      <c r="C2" s="40" t="s">
        <v>9</v>
      </c>
      <c r="E2" s="112" t="s">
        <v>16</v>
      </c>
      <c r="F2" s="112"/>
      <c r="G2" s="112"/>
      <c r="H2" s="112"/>
    </row>
    <row r="3" spans="1:11" x14ac:dyDescent="0.25">
      <c r="B3" s="53" t="s">
        <v>156</v>
      </c>
      <c r="C3" s="63"/>
      <c r="E3" s="48" t="s">
        <v>76</v>
      </c>
      <c r="F3" s="48" t="s">
        <v>77</v>
      </c>
      <c r="G3" s="48" t="s">
        <v>78</v>
      </c>
      <c r="H3" s="48" t="s">
        <v>79</v>
      </c>
      <c r="K3" s="12"/>
    </row>
    <row r="4" spans="1:11" ht="90" x14ac:dyDescent="0.25">
      <c r="B4" s="13" t="s">
        <v>223</v>
      </c>
      <c r="C4" s="57"/>
      <c r="E4" s="28" t="s">
        <v>157</v>
      </c>
      <c r="F4" s="28" t="s">
        <v>180</v>
      </c>
      <c r="G4" s="28" t="s">
        <v>158</v>
      </c>
      <c r="H4" s="28" t="s">
        <v>246</v>
      </c>
    </row>
    <row r="5" spans="1:11" ht="30" x14ac:dyDescent="0.25">
      <c r="B5" s="36" t="s">
        <v>94</v>
      </c>
      <c r="C5" s="40"/>
    </row>
    <row r="6" spans="1:11" x14ac:dyDescent="0.25">
      <c r="B6" s="53" t="s">
        <v>166</v>
      </c>
      <c r="C6" s="63"/>
      <c r="E6" s="48" t="s">
        <v>76</v>
      </c>
      <c r="F6" s="48" t="s">
        <v>77</v>
      </c>
      <c r="G6" s="48" t="s">
        <v>78</v>
      </c>
      <c r="H6" s="48" t="s">
        <v>79</v>
      </c>
    </row>
    <row r="7" spans="1:11" ht="135" x14ac:dyDescent="0.25">
      <c r="B7" s="27" t="s">
        <v>224</v>
      </c>
      <c r="C7" s="58"/>
      <c r="D7" s="28"/>
      <c r="E7" s="79" t="s">
        <v>162</v>
      </c>
      <c r="F7" s="79" t="s">
        <v>163</v>
      </c>
      <c r="G7" s="79" t="s">
        <v>164</v>
      </c>
      <c r="H7" s="79" t="s">
        <v>165</v>
      </c>
    </row>
    <row r="8" spans="1:11" ht="30.75" thickBot="1" x14ac:dyDescent="0.3">
      <c r="B8" s="37" t="s">
        <v>94</v>
      </c>
      <c r="C8" s="59"/>
      <c r="E8" s="66"/>
      <c r="F8" s="66"/>
      <c r="G8" s="66"/>
      <c r="H8" s="66"/>
    </row>
    <row r="9" spans="1:11" ht="15.75" thickBot="1" x14ac:dyDescent="0.3">
      <c r="A9" s="18" t="s">
        <v>20</v>
      </c>
      <c r="B9" s="65" t="s">
        <v>108</v>
      </c>
      <c r="C9" s="56"/>
      <c r="E9" s="48" t="s">
        <v>76</v>
      </c>
      <c r="F9" s="48" t="s">
        <v>77</v>
      </c>
      <c r="G9" s="48" t="s">
        <v>78</v>
      </c>
      <c r="H9" s="48" t="s">
        <v>79</v>
      </c>
    </row>
    <row r="10" spans="1:11" ht="15.75" thickBot="1" x14ac:dyDescent="0.3">
      <c r="A10" s="64">
        <v>0</v>
      </c>
      <c r="B10" s="10" t="s">
        <v>21</v>
      </c>
      <c r="C10" s="60"/>
      <c r="E10" s="12"/>
      <c r="F10" s="12"/>
      <c r="G10" s="12"/>
      <c r="H10" s="12"/>
    </row>
    <row r="11" spans="1:11" ht="30.75" thickBot="1" x14ac:dyDescent="0.3">
      <c r="A11" s="64">
        <v>0</v>
      </c>
      <c r="B11" s="10" t="s">
        <v>22</v>
      </c>
      <c r="C11" s="61"/>
      <c r="E11" s="11" t="s">
        <v>211</v>
      </c>
      <c r="F11" s="11" t="s">
        <v>212</v>
      </c>
      <c r="G11" s="11" t="s">
        <v>213</v>
      </c>
      <c r="H11" s="11" t="s">
        <v>214</v>
      </c>
    </row>
    <row r="12" spans="1:11" ht="30.75" thickBot="1" x14ac:dyDescent="0.3">
      <c r="A12" s="64">
        <v>0</v>
      </c>
      <c r="B12" s="10" t="s">
        <v>23</v>
      </c>
      <c r="C12" s="62" t="s">
        <v>66</v>
      </c>
    </row>
    <row r="13" spans="1:11" ht="30.75" thickBot="1" x14ac:dyDescent="0.3">
      <c r="A13" s="64">
        <v>0</v>
      </c>
      <c r="B13" s="10" t="s">
        <v>24</v>
      </c>
      <c r="C13" s="61"/>
    </row>
    <row r="14" spans="1:11" ht="30.75" thickBot="1" x14ac:dyDescent="0.3">
      <c r="A14" s="64">
        <v>0</v>
      </c>
      <c r="B14" s="19" t="s">
        <v>25</v>
      </c>
    </row>
    <row r="15" spans="1:11" ht="30.75" thickBot="1" x14ac:dyDescent="0.3">
      <c r="A15" s="64">
        <v>0</v>
      </c>
      <c r="B15" s="82" t="s">
        <v>26</v>
      </c>
    </row>
    <row r="16" spans="1:11" ht="31.5" customHeight="1" x14ac:dyDescent="0.25">
      <c r="B16" s="73" t="s">
        <v>94</v>
      </c>
      <c r="C16" s="47"/>
    </row>
    <row r="17" spans="2:8" ht="18.75" hidden="1" x14ac:dyDescent="0.25">
      <c r="B17" s="15" t="s">
        <v>80</v>
      </c>
      <c r="C17" s="47">
        <f>SUM(COUNTIF(C3,"D"),COUNTIF(C6,"D"),COUNTIF(C9,"D"))</f>
        <v>0</v>
      </c>
      <c r="E17" s="34" t="s">
        <v>84</v>
      </c>
      <c r="F17" s="32">
        <f>C17*0</f>
        <v>0</v>
      </c>
      <c r="G17" s="34" t="s">
        <v>127</v>
      </c>
      <c r="H17" s="81">
        <f>C17/3*100</f>
        <v>0</v>
      </c>
    </row>
    <row r="18" spans="2:8" ht="18.75" hidden="1" x14ac:dyDescent="0.25">
      <c r="B18" s="15" t="s">
        <v>81</v>
      </c>
      <c r="C18" s="47">
        <f>SUM(COUNTIF(C3,"C"),COUNTIF(C6,"C"),COUNTIF(C9,"C"))</f>
        <v>0</v>
      </c>
      <c r="E18" s="34" t="s">
        <v>92</v>
      </c>
      <c r="F18" s="32">
        <f>C18*2</f>
        <v>0</v>
      </c>
      <c r="G18" s="34" t="s">
        <v>128</v>
      </c>
      <c r="H18" s="81">
        <f>C18/3*100</f>
        <v>0</v>
      </c>
    </row>
    <row r="19" spans="2:8" ht="18.75" hidden="1" x14ac:dyDescent="0.25">
      <c r="B19" s="15" t="s">
        <v>82</v>
      </c>
      <c r="C19" s="47">
        <f>SUM(COUNTIF(C3,"B"),COUNTIF(C6,"B"),COUNTIF(C9,"B"))</f>
        <v>0</v>
      </c>
      <c r="E19" s="34" t="s">
        <v>93</v>
      </c>
      <c r="F19" s="32">
        <f>C19*4</f>
        <v>0</v>
      </c>
      <c r="G19" s="34" t="s">
        <v>129</v>
      </c>
      <c r="H19" s="81">
        <f>C19/3*100</f>
        <v>0</v>
      </c>
    </row>
    <row r="20" spans="2:8" ht="18.75" hidden="1" x14ac:dyDescent="0.25">
      <c r="B20" s="15" t="s">
        <v>83</v>
      </c>
      <c r="C20" s="47">
        <f>SUM(COUNTIF(C3,"A"),COUNTIF(C6,"A"),COUNTIF(C9,"A"))</f>
        <v>0</v>
      </c>
      <c r="E20" s="34" t="s">
        <v>85</v>
      </c>
      <c r="F20" s="32">
        <f>C20*6</f>
        <v>0</v>
      </c>
      <c r="G20" s="34" t="s">
        <v>130</v>
      </c>
      <c r="H20" s="81">
        <f>C20/3*100</f>
        <v>0</v>
      </c>
    </row>
    <row r="21" spans="2:8" hidden="1" x14ac:dyDescent="0.25">
      <c r="F21" s="33"/>
    </row>
    <row r="22" spans="2:8" hidden="1" x14ac:dyDescent="0.25"/>
    <row r="23" spans="2:8" hidden="1" x14ac:dyDescent="0.25">
      <c r="E23" s="34" t="s">
        <v>107</v>
      </c>
      <c r="F23" s="32">
        <f>SUM(F17:F20)</f>
        <v>0</v>
      </c>
    </row>
    <row r="24" spans="2:8" hidden="1" x14ac:dyDescent="0.25">
      <c r="E24" s="34" t="s">
        <v>95</v>
      </c>
      <c r="F24" s="50">
        <f>F23/18*20</f>
        <v>0</v>
      </c>
    </row>
    <row r="27" spans="2:8" x14ac:dyDescent="0.25">
      <c r="D27" s="12" t="s">
        <v>17</v>
      </c>
    </row>
    <row r="28" spans="2:8" x14ac:dyDescent="0.25">
      <c r="D28" s="12" t="s">
        <v>75</v>
      </c>
    </row>
    <row r="29" spans="2:8" x14ac:dyDescent="0.25">
      <c r="D29" s="12" t="s">
        <v>74</v>
      </c>
    </row>
    <row r="30" spans="2:8" x14ac:dyDescent="0.25">
      <c r="D30" s="12" t="s">
        <v>73</v>
      </c>
    </row>
    <row r="31" spans="2:8" x14ac:dyDescent="0.25">
      <c r="D31" s="12" t="s">
        <v>72</v>
      </c>
    </row>
    <row r="34" spans="4:4" x14ac:dyDescent="0.25">
      <c r="D34" s="7">
        <v>0</v>
      </c>
    </row>
    <row r="35" spans="4:4" x14ac:dyDescent="0.25">
      <c r="D35" s="7">
        <v>1</v>
      </c>
    </row>
  </sheetData>
  <sheetProtection password="DE0E" sheet="1" objects="1" scenarios="1" selectLockedCells="1"/>
  <protectedRanges>
    <protectedRange sqref="C10 C7" name="Bereik1_1"/>
  </protectedRanges>
  <mergeCells count="1">
    <mergeCell ref="E2:H2"/>
  </mergeCells>
  <dataValidations count="3">
    <dataValidation type="list" allowBlank="1" showInputMessage="1" showErrorMessage="1" sqref="C3 C6">
      <formula1>$D$26:$D$31</formula1>
    </dataValidation>
    <dataValidation type="list" allowBlank="1" showInputMessage="1" showErrorMessage="1" sqref="C7">
      <formula1>#REF!</formula1>
    </dataValidation>
    <dataValidation type="list" allowBlank="1" showInputMessage="1" showErrorMessage="1" sqref="A10:A15">
      <formula1>$D$33:$D$35</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K37"/>
  <sheetViews>
    <sheetView workbookViewId="0">
      <selection activeCell="C3" sqref="C3"/>
    </sheetView>
  </sheetViews>
  <sheetFormatPr defaultColWidth="8.85546875" defaultRowHeight="15" x14ac:dyDescent="0.25"/>
  <cols>
    <col min="1" max="1" width="8.85546875" style="7"/>
    <col min="2" max="2" width="81.85546875" style="7" customWidth="1"/>
    <col min="3" max="3" width="29" style="32" customWidth="1"/>
    <col min="4" max="4" width="9.140625" style="7" hidden="1" customWidth="1"/>
    <col min="5" max="5" width="27.7109375" style="7" customWidth="1"/>
    <col min="6" max="6" width="27.28515625" style="7" customWidth="1"/>
    <col min="7" max="7" width="28.140625" style="7" customWidth="1"/>
    <col min="8" max="8" width="27" style="7" customWidth="1"/>
    <col min="9" max="16384" width="8.85546875" style="7"/>
  </cols>
  <sheetData>
    <row r="2" spans="2:11" ht="18.75" x14ac:dyDescent="0.25">
      <c r="B2" s="52" t="s">
        <v>68</v>
      </c>
      <c r="C2" s="40" t="s">
        <v>9</v>
      </c>
      <c r="E2" s="112" t="s">
        <v>16</v>
      </c>
      <c r="F2" s="112"/>
      <c r="G2" s="112"/>
      <c r="H2" s="112"/>
    </row>
    <row r="3" spans="2:11" x14ac:dyDescent="0.25">
      <c r="B3" s="53" t="s">
        <v>109</v>
      </c>
      <c r="C3" s="63"/>
      <c r="E3" s="48" t="s">
        <v>76</v>
      </c>
      <c r="F3" s="48" t="s">
        <v>77</v>
      </c>
      <c r="G3" s="48" t="s">
        <v>78</v>
      </c>
      <c r="H3" s="48" t="s">
        <v>79</v>
      </c>
      <c r="K3" s="12"/>
    </row>
    <row r="4" spans="2:11" ht="120" x14ac:dyDescent="0.25">
      <c r="B4" s="13" t="s">
        <v>237</v>
      </c>
      <c r="C4" s="57"/>
      <c r="E4" s="7" t="s">
        <v>51</v>
      </c>
      <c r="F4" s="7" t="s">
        <v>52</v>
      </c>
      <c r="G4" s="7" t="s">
        <v>53</v>
      </c>
      <c r="H4" s="25" t="s">
        <v>54</v>
      </c>
    </row>
    <row r="5" spans="2:11" ht="45" x14ac:dyDescent="0.25">
      <c r="B5" s="36" t="s">
        <v>200</v>
      </c>
      <c r="C5" s="40"/>
    </row>
    <row r="6" spans="2:11" x14ac:dyDescent="0.25">
      <c r="B6" s="53" t="s">
        <v>258</v>
      </c>
      <c r="C6" s="63"/>
      <c r="E6" s="48" t="s">
        <v>76</v>
      </c>
      <c r="F6" s="48" t="s">
        <v>77</v>
      </c>
      <c r="G6" s="48" t="s">
        <v>78</v>
      </c>
      <c r="H6" s="48" t="s">
        <v>79</v>
      </c>
    </row>
    <row r="7" spans="2:11" ht="120" x14ac:dyDescent="0.25">
      <c r="B7" s="14" t="s">
        <v>259</v>
      </c>
      <c r="C7" s="67"/>
      <c r="E7" s="7" t="s">
        <v>215</v>
      </c>
      <c r="F7" s="7" t="s">
        <v>216</v>
      </c>
      <c r="G7" s="7" t="s">
        <v>55</v>
      </c>
      <c r="H7" s="7" t="s">
        <v>56</v>
      </c>
    </row>
    <row r="8" spans="2:11" ht="45" x14ac:dyDescent="0.25">
      <c r="B8" s="37" t="s">
        <v>200</v>
      </c>
      <c r="C8" s="59"/>
    </row>
    <row r="9" spans="2:11" x14ac:dyDescent="0.25">
      <c r="B9" s="53" t="s">
        <v>110</v>
      </c>
      <c r="C9" s="63"/>
      <c r="E9" s="48" t="s">
        <v>76</v>
      </c>
      <c r="F9" s="48" t="s">
        <v>77</v>
      </c>
      <c r="G9" s="48" t="s">
        <v>78</v>
      </c>
      <c r="H9" s="48" t="s">
        <v>79</v>
      </c>
    </row>
    <row r="10" spans="2:11" ht="135" x14ac:dyDescent="0.25">
      <c r="B10" s="17" t="s">
        <v>240</v>
      </c>
      <c r="C10" s="67"/>
      <c r="E10" s="7" t="s">
        <v>153</v>
      </c>
      <c r="F10" s="7" t="s">
        <v>57</v>
      </c>
      <c r="G10" s="11" t="s">
        <v>58</v>
      </c>
      <c r="H10" s="7" t="s">
        <v>217</v>
      </c>
    </row>
    <row r="11" spans="2:11" ht="45" x14ac:dyDescent="0.25">
      <c r="B11" s="38" t="s">
        <v>203</v>
      </c>
      <c r="C11" s="68"/>
    </row>
    <row r="12" spans="2:11" x14ac:dyDescent="0.25">
      <c r="B12" s="53" t="s">
        <v>111</v>
      </c>
      <c r="C12" s="63"/>
      <c r="E12" s="48" t="s">
        <v>76</v>
      </c>
      <c r="F12" s="48" t="s">
        <v>77</v>
      </c>
      <c r="G12" s="48" t="s">
        <v>78</v>
      </c>
      <c r="H12" s="48" t="s">
        <v>79</v>
      </c>
    </row>
    <row r="13" spans="2:11" ht="120" x14ac:dyDescent="0.25">
      <c r="B13" s="17" t="s">
        <v>225</v>
      </c>
      <c r="C13" s="61"/>
      <c r="E13" s="7" t="s">
        <v>181</v>
      </c>
      <c r="F13" s="7" t="s">
        <v>59</v>
      </c>
      <c r="G13" s="11" t="s">
        <v>60</v>
      </c>
      <c r="H13" s="7" t="s">
        <v>61</v>
      </c>
    </row>
    <row r="14" spans="2:11" ht="30" x14ac:dyDescent="0.25">
      <c r="B14" s="39" t="s">
        <v>94</v>
      </c>
    </row>
    <row r="15" spans="2:11" x14ac:dyDescent="0.25">
      <c r="B15" s="53" t="s">
        <v>112</v>
      </c>
      <c r="C15" s="63"/>
      <c r="E15" s="48" t="s">
        <v>76</v>
      </c>
      <c r="F15" s="48" t="s">
        <v>77</v>
      </c>
      <c r="G15" s="48" t="s">
        <v>78</v>
      </c>
      <c r="H15" s="48" t="s">
        <v>79</v>
      </c>
    </row>
    <row r="16" spans="2:11" ht="120" x14ac:dyDescent="0.25">
      <c r="B16" s="17" t="s">
        <v>238</v>
      </c>
      <c r="C16" s="67"/>
      <c r="E16" s="11" t="s">
        <v>152</v>
      </c>
      <c r="F16" s="11" t="s">
        <v>62</v>
      </c>
      <c r="G16" s="11" t="s">
        <v>63</v>
      </c>
      <c r="H16" s="11" t="s">
        <v>64</v>
      </c>
    </row>
    <row r="17" spans="2:8" ht="30" x14ac:dyDescent="0.25">
      <c r="B17" s="38" t="s">
        <v>94</v>
      </c>
      <c r="C17" s="68"/>
    </row>
    <row r="18" spans="2:8" x14ac:dyDescent="0.25">
      <c r="B18" s="53" t="s">
        <v>113</v>
      </c>
      <c r="C18" s="63"/>
      <c r="E18" s="48" t="s">
        <v>76</v>
      </c>
      <c r="F18" s="48" t="s">
        <v>77</v>
      </c>
      <c r="G18" s="48" t="s">
        <v>78</v>
      </c>
      <c r="H18" s="48" t="s">
        <v>79</v>
      </c>
    </row>
    <row r="19" spans="2:8" ht="120" x14ac:dyDescent="0.25">
      <c r="B19" s="17" t="s">
        <v>239</v>
      </c>
      <c r="C19" s="61"/>
      <c r="E19" s="7" t="s">
        <v>182</v>
      </c>
      <c r="F19" s="7" t="s">
        <v>183</v>
      </c>
      <c r="G19" s="11" t="s">
        <v>184</v>
      </c>
      <c r="H19" s="7" t="s">
        <v>65</v>
      </c>
    </row>
    <row r="20" spans="2:8" ht="45" x14ac:dyDescent="0.25">
      <c r="B20" s="39" t="s">
        <v>200</v>
      </c>
    </row>
    <row r="22" spans="2:8" ht="18.75" hidden="1" x14ac:dyDescent="0.25">
      <c r="B22" s="15" t="s">
        <v>80</v>
      </c>
      <c r="C22" s="47">
        <f>SUM(COUNTIF(C3,"D"),COUNTIF(C6,"D"),COUNTIF(C9,"D"),COUNTIF(C12,"D"),COUNTIF(C15,"D"),COUNTIF(C18,"D"))</f>
        <v>0</v>
      </c>
      <c r="E22" s="34" t="s">
        <v>84</v>
      </c>
      <c r="F22" s="32">
        <f>C22*0</f>
        <v>0</v>
      </c>
      <c r="G22" s="34" t="s">
        <v>127</v>
      </c>
      <c r="H22" s="81">
        <f>C22/6*100</f>
        <v>0</v>
      </c>
    </row>
    <row r="23" spans="2:8" ht="18.75" hidden="1" x14ac:dyDescent="0.25">
      <c r="B23" s="15" t="s">
        <v>81</v>
      </c>
      <c r="C23" s="47">
        <f>SUM(COUNTIF(C3,"C"),COUNTIF(C6,"C"),COUNTIF(C9,"C"),COUNTIF(C12,"C"),COUNTIF(C15,"C"),COUNTIF(C18,"C"))</f>
        <v>0</v>
      </c>
      <c r="E23" s="34" t="s">
        <v>92</v>
      </c>
      <c r="F23" s="32">
        <f>C23*2</f>
        <v>0</v>
      </c>
      <c r="G23" s="34" t="s">
        <v>128</v>
      </c>
      <c r="H23" s="81">
        <f t="shared" ref="H23:H25" si="0">C23/6*100</f>
        <v>0</v>
      </c>
    </row>
    <row r="24" spans="2:8" ht="18.75" hidden="1" x14ac:dyDescent="0.25">
      <c r="B24" s="15" t="s">
        <v>82</v>
      </c>
      <c r="C24" s="47">
        <f>SUM(COUNTIF(C3,"B"),COUNTIF(C6,"B"),COUNTIF(C9,"B"),COUNTIF(C12,"B"),COUNTIF(C15,"B"),COUNTIF(C18,"B"))</f>
        <v>0</v>
      </c>
      <c r="E24" s="34" t="s">
        <v>93</v>
      </c>
      <c r="F24" s="32">
        <f>C24*4</f>
        <v>0</v>
      </c>
      <c r="G24" s="34" t="s">
        <v>129</v>
      </c>
      <c r="H24" s="81">
        <f t="shared" si="0"/>
        <v>0</v>
      </c>
    </row>
    <row r="25" spans="2:8" ht="18.75" hidden="1" x14ac:dyDescent="0.25">
      <c r="B25" s="15" t="s">
        <v>83</v>
      </c>
      <c r="C25" s="47">
        <f>SUM(COUNTIF(C3,"A"),COUNTIF(C6,"A"),COUNTIF(C9,"A"),COUNTIF(C12,"A"),COUNTIF(C15,"A"),COUNTIF(C18,"A"))</f>
        <v>0</v>
      </c>
      <c r="E25" s="34" t="s">
        <v>85</v>
      </c>
      <c r="F25" s="32">
        <f>C25*6</f>
        <v>0</v>
      </c>
      <c r="G25" s="34" t="s">
        <v>130</v>
      </c>
      <c r="H25" s="81">
        <f t="shared" si="0"/>
        <v>0</v>
      </c>
    </row>
    <row r="26" spans="2:8" hidden="1" x14ac:dyDescent="0.25"/>
    <row r="27" spans="2:8" hidden="1" x14ac:dyDescent="0.25">
      <c r="E27" s="34" t="s">
        <v>114</v>
      </c>
      <c r="F27" s="32">
        <f>SUM(F22:F26)</f>
        <v>0</v>
      </c>
    </row>
    <row r="28" spans="2:8" hidden="1" x14ac:dyDescent="0.25">
      <c r="E28" s="34" t="s">
        <v>95</v>
      </c>
      <c r="F28" s="50">
        <f>F27/36*20</f>
        <v>0</v>
      </c>
    </row>
    <row r="33" spans="4:4" x14ac:dyDescent="0.25">
      <c r="D33" s="12" t="s">
        <v>17</v>
      </c>
    </row>
    <row r="34" spans="4:4" x14ac:dyDescent="0.25">
      <c r="D34" s="12" t="s">
        <v>75</v>
      </c>
    </row>
    <row r="35" spans="4:4" x14ac:dyDescent="0.25">
      <c r="D35" s="12" t="s">
        <v>74</v>
      </c>
    </row>
    <row r="36" spans="4:4" x14ac:dyDescent="0.25">
      <c r="D36" s="12" t="s">
        <v>73</v>
      </c>
    </row>
    <row r="37" spans="4:4" x14ac:dyDescent="0.25">
      <c r="D37" s="12" t="s">
        <v>72</v>
      </c>
    </row>
  </sheetData>
  <sheetProtection password="DE0E" sheet="1" objects="1" scenarios="1" selectLockedCells="1"/>
  <protectedRanges>
    <protectedRange sqref="C10 C7 C16" name="Bereik1_1"/>
  </protectedRanges>
  <mergeCells count="1">
    <mergeCell ref="E2:H2"/>
  </mergeCells>
  <dataValidations count="2">
    <dataValidation type="list" allowBlank="1" showInputMessage="1" showErrorMessage="1" sqref="C7">
      <formula1>#REF!</formula1>
    </dataValidation>
    <dataValidation type="list" allowBlank="1" showInputMessage="1" showErrorMessage="1" sqref="C3 C6 C9 C12 C15 C18">
      <formula1>$D$32:$D$37</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K25"/>
  <sheetViews>
    <sheetView workbookViewId="0">
      <selection activeCell="C3" sqref="C3"/>
    </sheetView>
  </sheetViews>
  <sheetFormatPr defaultColWidth="8.85546875" defaultRowHeight="15" x14ac:dyDescent="0.25"/>
  <cols>
    <col min="1" max="1" width="8.85546875" style="8"/>
    <col min="2" max="2" width="81.85546875" style="8" customWidth="1"/>
    <col min="3" max="3" width="29" style="32" customWidth="1"/>
    <col min="4" max="4" width="9.140625" style="8" hidden="1" customWidth="1"/>
    <col min="5" max="5" width="27.7109375" style="8" customWidth="1"/>
    <col min="6" max="6" width="27.28515625" style="8" customWidth="1"/>
    <col min="7" max="7" width="28.140625" style="8" customWidth="1"/>
    <col min="8" max="8" width="27" style="8" customWidth="1"/>
    <col min="9" max="16384" width="8.85546875" style="8"/>
  </cols>
  <sheetData>
    <row r="2" spans="1:11" ht="18.75" x14ac:dyDescent="0.3">
      <c r="B2" s="71" t="s">
        <v>28</v>
      </c>
      <c r="C2" s="40" t="s">
        <v>9</v>
      </c>
      <c r="E2" s="113" t="s">
        <v>16</v>
      </c>
      <c r="F2" s="113"/>
      <c r="G2" s="113"/>
      <c r="H2" s="113"/>
    </row>
    <row r="3" spans="1:11" x14ac:dyDescent="0.25">
      <c r="B3" s="72" t="s">
        <v>116</v>
      </c>
      <c r="C3" s="63"/>
      <c r="E3" s="48" t="s">
        <v>76</v>
      </c>
      <c r="F3" s="48" t="s">
        <v>77</v>
      </c>
      <c r="G3" s="48" t="s">
        <v>78</v>
      </c>
      <c r="H3" s="48" t="s">
        <v>79</v>
      </c>
      <c r="K3" s="9"/>
    </row>
    <row r="4" spans="1:11" ht="210" x14ac:dyDescent="0.25">
      <c r="A4" s="7"/>
      <c r="B4" s="13" t="s">
        <v>226</v>
      </c>
      <c r="C4" s="57"/>
      <c r="E4" s="7" t="s">
        <v>154</v>
      </c>
      <c r="F4" s="7" t="s">
        <v>185</v>
      </c>
      <c r="G4" s="7" t="s">
        <v>186</v>
      </c>
      <c r="H4" s="26" t="s">
        <v>187</v>
      </c>
    </row>
    <row r="5" spans="1:11" ht="45" x14ac:dyDescent="0.25">
      <c r="B5" s="69" t="s">
        <v>200</v>
      </c>
      <c r="C5" s="40"/>
    </row>
    <row r="6" spans="1:11" x14ac:dyDescent="0.25">
      <c r="B6" s="72" t="s">
        <v>117</v>
      </c>
      <c r="C6" s="63"/>
      <c r="E6" s="48" t="s">
        <v>76</v>
      </c>
      <c r="F6" s="48" t="s">
        <v>77</v>
      </c>
      <c r="G6" s="48" t="s">
        <v>78</v>
      </c>
      <c r="H6" s="48" t="s">
        <v>79</v>
      </c>
    </row>
    <row r="7" spans="1:11" ht="180" x14ac:dyDescent="0.25">
      <c r="B7" s="14" t="s">
        <v>227</v>
      </c>
      <c r="C7" s="67"/>
      <c r="E7" s="11" t="s">
        <v>188</v>
      </c>
      <c r="F7" s="11" t="s">
        <v>189</v>
      </c>
      <c r="G7" s="11" t="s">
        <v>190</v>
      </c>
      <c r="H7" s="11" t="s">
        <v>191</v>
      </c>
    </row>
    <row r="8" spans="1:11" ht="30" x14ac:dyDescent="0.25">
      <c r="B8" s="70" t="s">
        <v>94</v>
      </c>
      <c r="C8" s="68"/>
    </row>
    <row r="10" spans="1:11" ht="18.75" hidden="1" x14ac:dyDescent="0.25">
      <c r="B10" s="15" t="s">
        <v>80</v>
      </c>
      <c r="C10" s="47">
        <f>SUM(COUNTIF(C3,"D"),COUNTIF(C6,"D"))</f>
        <v>0</v>
      </c>
      <c r="D10" s="7"/>
      <c r="E10" s="34" t="s">
        <v>84</v>
      </c>
      <c r="F10" s="32">
        <f>C10*0</f>
        <v>0</v>
      </c>
      <c r="G10" s="34" t="s">
        <v>127</v>
      </c>
      <c r="H10" s="81">
        <f>C10/2*100</f>
        <v>0</v>
      </c>
    </row>
    <row r="11" spans="1:11" ht="18.75" hidden="1" x14ac:dyDescent="0.25">
      <c r="B11" s="15" t="s">
        <v>81</v>
      </c>
      <c r="C11" s="47">
        <f>SUM(COUNTIF(C3,"C"),COUNTIF(C6,"C"))</f>
        <v>0</v>
      </c>
      <c r="D11" s="7"/>
      <c r="E11" s="34" t="s">
        <v>92</v>
      </c>
      <c r="F11" s="32">
        <f>C11*2</f>
        <v>0</v>
      </c>
      <c r="G11" s="34" t="s">
        <v>128</v>
      </c>
      <c r="H11" s="81">
        <f t="shared" ref="H11:H13" si="0">C11/2*100</f>
        <v>0</v>
      </c>
    </row>
    <row r="12" spans="1:11" ht="18.75" hidden="1" x14ac:dyDescent="0.25">
      <c r="B12" s="15" t="s">
        <v>82</v>
      </c>
      <c r="C12" s="47">
        <f>SUM(COUNTIF(C3,"B"),COUNTIF(C6,"B"))</f>
        <v>0</v>
      </c>
      <c r="D12" s="7"/>
      <c r="E12" s="34" t="s">
        <v>93</v>
      </c>
      <c r="F12" s="32">
        <f>C12*4</f>
        <v>0</v>
      </c>
      <c r="G12" s="34" t="s">
        <v>129</v>
      </c>
      <c r="H12" s="81">
        <f t="shared" si="0"/>
        <v>0</v>
      </c>
    </row>
    <row r="13" spans="1:11" ht="18.75" hidden="1" x14ac:dyDescent="0.25">
      <c r="B13" s="15" t="s">
        <v>83</v>
      </c>
      <c r="C13" s="47">
        <f>SUM(COUNTIF(C3,"A"),COUNTIF(C6,"A"))</f>
        <v>0</v>
      </c>
      <c r="D13" s="7"/>
      <c r="E13" s="34" t="s">
        <v>85</v>
      </c>
      <c r="F13" s="32">
        <f>C13*6</f>
        <v>0</v>
      </c>
      <c r="G13" s="34" t="s">
        <v>130</v>
      </c>
      <c r="H13" s="81">
        <f t="shared" si="0"/>
        <v>0</v>
      </c>
    </row>
    <row r="14" spans="1:11" hidden="1" x14ac:dyDescent="0.25">
      <c r="B14" s="7"/>
      <c r="D14" s="7"/>
      <c r="E14" s="34"/>
      <c r="F14" s="33"/>
    </row>
    <row r="15" spans="1:11" hidden="1" x14ac:dyDescent="0.25">
      <c r="B15" s="7"/>
      <c r="D15" s="7"/>
      <c r="E15" s="7"/>
      <c r="F15" s="7"/>
    </row>
    <row r="16" spans="1:11" hidden="1" x14ac:dyDescent="0.25">
      <c r="B16" s="7"/>
      <c r="D16" s="7"/>
      <c r="E16" s="34" t="s">
        <v>115</v>
      </c>
      <c r="F16" s="32">
        <f>SUM(F10:F14)</f>
        <v>0</v>
      </c>
    </row>
    <row r="17" spans="2:6" hidden="1" x14ac:dyDescent="0.25">
      <c r="B17" s="7"/>
      <c r="D17" s="7"/>
      <c r="E17" s="34" t="s">
        <v>95</v>
      </c>
      <c r="F17" s="50">
        <f>F16/12*20</f>
        <v>0</v>
      </c>
    </row>
    <row r="21" spans="2:6" x14ac:dyDescent="0.25">
      <c r="D21" s="9" t="s">
        <v>17</v>
      </c>
    </row>
    <row r="22" spans="2:6" x14ac:dyDescent="0.25">
      <c r="D22" s="9" t="s">
        <v>75</v>
      </c>
    </row>
    <row r="23" spans="2:6" x14ac:dyDescent="0.25">
      <c r="D23" s="9" t="s">
        <v>74</v>
      </c>
    </row>
    <row r="24" spans="2:6" x14ac:dyDescent="0.25">
      <c r="D24" s="9" t="s">
        <v>73</v>
      </c>
    </row>
    <row r="25" spans="2:6" x14ac:dyDescent="0.25">
      <c r="D25" s="9" t="s">
        <v>72</v>
      </c>
    </row>
  </sheetData>
  <sheetProtection password="DE0E" sheet="1" objects="1" scenarios="1" selectLockedCells="1"/>
  <protectedRanges>
    <protectedRange sqref="C7" name="Bereik1_1"/>
  </protectedRanges>
  <mergeCells count="1">
    <mergeCell ref="E2:H2"/>
  </mergeCells>
  <dataValidations count="2">
    <dataValidation type="list" allowBlank="1" showInputMessage="1" showErrorMessage="1" sqref="C3 C6">
      <formula1>$D$20:$D$25</formula1>
    </dataValidation>
    <dataValidation type="list" allowBlank="1" showInputMessage="1" showErrorMessage="1" sqref="C7">
      <formula1>#REF!</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9F5C437FEE6848A97A74A854CF0626" ma:contentTypeVersion="0" ma:contentTypeDescription="Een nieuw document maken." ma:contentTypeScope="" ma:versionID="6e758d835640679255ef7454cf763a84">
  <xsd:schema xmlns:xsd="http://www.w3.org/2001/XMLSchema" xmlns:xs="http://www.w3.org/2001/XMLSchema" xmlns:p="http://schemas.microsoft.com/office/2006/metadata/properties" targetNamespace="http://schemas.microsoft.com/office/2006/metadata/properties" ma:root="true" ma:fieldsID="a626726b0f5e949c05e4d258069464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FDC91-46AB-4474-8D84-0E4B50D35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3D8B1AD-322A-41A1-93F6-802A19B475DF}">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95BA3B0-A7C7-4B92-B829-1EEDF468D5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vt:i4>
      </vt:variant>
    </vt:vector>
  </HeadingPairs>
  <TitlesOfParts>
    <vt:vector size="17" baseType="lpstr">
      <vt:lpstr>Titelblad</vt:lpstr>
      <vt:lpstr>NT2-cursist profiel</vt:lpstr>
      <vt:lpstr>NT2-leraar proflel</vt:lpstr>
      <vt:lpstr>Onderwijsaanbod</vt:lpstr>
      <vt:lpstr>Onderwijsorganisatie</vt:lpstr>
      <vt:lpstr>Didactisch klimaat</vt:lpstr>
      <vt:lpstr>Begeleiding</vt:lpstr>
      <vt:lpstr>Afstemming andere partners</vt:lpstr>
      <vt:lpstr>Professionalisering</vt:lpstr>
      <vt:lpstr>Kwaliteitszorg</vt:lpstr>
      <vt:lpstr>Externe zorg voor kwaliteit</vt:lpstr>
      <vt:lpstr>Output</vt:lpstr>
      <vt:lpstr>SWOT CBE</vt:lpstr>
      <vt:lpstr>Samenvatting</vt:lpstr>
      <vt:lpstr>Samenvattend scores DCBA</vt:lpstr>
      <vt:lpstr>Samenvattend webdiagram</vt:lpstr>
      <vt:lpstr>'SWOT CBE'!OLE_LINK1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NT2-onderzoek registratiedocument werkbezoeken CVO def2_MD</dc:title>
  <dc:creator>Dirk</dc:creator>
  <cp:lastModifiedBy>user</cp:lastModifiedBy>
  <cp:lastPrinted>2013-12-04T05:28:46Z</cp:lastPrinted>
  <dcterms:created xsi:type="dcterms:W3CDTF">2013-04-23T09:57:30Z</dcterms:created>
  <dcterms:modified xsi:type="dcterms:W3CDTF">2016-03-02T20:36:10Z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0x010100D29F5C437FEE6848A97A74A854CF0626</vt:lpwstr>
  </property>
</Properties>
</file>